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\o410\Odd.413\2021\Závěrečný účet 2020\SZÚ - tisk pro PSP ČR\"/>
    </mc:Choice>
  </mc:AlternateContent>
  <bookViews>
    <workbookView xWindow="0" yWindow="0" windowWidth="28800" windowHeight="14100" activeTab="1"/>
  </bookViews>
  <sheets>
    <sheet name="4.Q.2020 " sheetId="5" r:id="rId1"/>
    <sheet name="2016-2020" sheetId="2" r:id="rId2"/>
  </sheets>
  <definedNames>
    <definedName name="_xlnm.Print_Titles" localSheetId="0">'4.Q.2020 '!$27:$29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5" l="1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K62" i="2" l="1"/>
  <c r="K47" i="2"/>
  <c r="G34" i="2" l="1"/>
  <c r="F34" i="2"/>
  <c r="I36" i="2"/>
  <c r="H36" i="2"/>
  <c r="I38" i="2"/>
  <c r="G38" i="2"/>
  <c r="H38" i="2"/>
  <c r="F38" i="2"/>
  <c r="H39" i="2"/>
  <c r="I39" i="2"/>
  <c r="J38" i="2" l="1"/>
  <c r="J39" i="2"/>
  <c r="J37" i="2"/>
  <c r="J36" i="2"/>
  <c r="F9" i="2"/>
  <c r="G9" i="2"/>
  <c r="H9" i="2"/>
  <c r="I9" i="2"/>
  <c r="J9" i="2"/>
  <c r="K11" i="2"/>
  <c r="K12" i="2"/>
  <c r="K13" i="2"/>
  <c r="K14" i="2"/>
  <c r="F22" i="2"/>
  <c r="G22" i="2"/>
  <c r="H22" i="2"/>
  <c r="I22" i="2"/>
  <c r="J22" i="2"/>
  <c r="K24" i="2"/>
  <c r="K25" i="2"/>
  <c r="K26" i="2"/>
  <c r="F36" i="2"/>
  <c r="G36" i="2"/>
  <c r="H34" i="2"/>
  <c r="I34" i="2"/>
  <c r="F37" i="2"/>
  <c r="G37" i="2"/>
  <c r="H37" i="2"/>
  <c r="I37" i="2"/>
  <c r="K41" i="2"/>
  <c r="K42" i="2"/>
  <c r="K43" i="2"/>
  <c r="K44" i="2"/>
  <c r="K45" i="2"/>
  <c r="K46" i="2"/>
  <c r="K48" i="2"/>
  <c r="K50" i="2"/>
  <c r="K51" i="2"/>
  <c r="K52" i="2"/>
  <c r="K53" i="2"/>
  <c r="K55" i="2"/>
  <c r="K56" i="2"/>
  <c r="K57" i="2"/>
  <c r="K58" i="2"/>
  <c r="K59" i="2"/>
  <c r="K60" i="2"/>
  <c r="K61" i="2"/>
  <c r="K63" i="2"/>
  <c r="K64" i="2"/>
  <c r="K65" i="2"/>
  <c r="K66" i="2"/>
  <c r="K67" i="2"/>
  <c r="J34" i="2" l="1"/>
  <c r="K37" i="2"/>
  <c r="K22" i="2"/>
  <c r="K36" i="2"/>
  <c r="K39" i="2"/>
  <c r="K38" i="2"/>
  <c r="K9" i="2"/>
  <c r="K34" i="2" l="1"/>
  <c r="I85" i="5" l="1"/>
  <c r="H85" i="5"/>
  <c r="I84" i="5"/>
  <c r="H84" i="5"/>
  <c r="I83" i="5"/>
  <c r="H83" i="5"/>
  <c r="I82" i="5"/>
  <c r="H82" i="5"/>
  <c r="G81" i="5"/>
  <c r="I81" i="5" s="1"/>
  <c r="F81" i="5"/>
  <c r="E81" i="5"/>
  <c r="D81" i="5"/>
  <c r="I80" i="5"/>
  <c r="H80" i="5"/>
  <c r="I79" i="5"/>
  <c r="H79" i="5"/>
  <c r="I78" i="5"/>
  <c r="H78" i="5"/>
  <c r="I77" i="5"/>
  <c r="H77" i="5"/>
  <c r="I76" i="5"/>
  <c r="H76" i="5"/>
  <c r="I75" i="5"/>
  <c r="H75" i="5"/>
  <c r="I74" i="5"/>
  <c r="H74" i="5"/>
  <c r="I73" i="5"/>
  <c r="H73" i="5"/>
  <c r="I72" i="5"/>
  <c r="H72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G63" i="5"/>
  <c r="I63" i="5" s="1"/>
  <c r="F63" i="5"/>
  <c r="E63" i="5"/>
  <c r="D63" i="5"/>
  <c r="I62" i="5"/>
  <c r="H62" i="5"/>
  <c r="G61" i="5"/>
  <c r="I61" i="5" s="1"/>
  <c r="F61" i="5"/>
  <c r="E61" i="5"/>
  <c r="D61" i="5"/>
  <c r="I60" i="5"/>
  <c r="I59" i="5"/>
  <c r="I58" i="5"/>
  <c r="D58" i="5"/>
  <c r="I57" i="5"/>
  <c r="I56" i="5"/>
  <c r="I55" i="5"/>
  <c r="I54" i="5"/>
  <c r="E54" i="5"/>
  <c r="I53" i="5"/>
  <c r="I52" i="5"/>
  <c r="I51" i="5"/>
  <c r="I50" i="5"/>
  <c r="I49" i="5"/>
  <c r="I48" i="5"/>
  <c r="I47" i="5"/>
  <c r="I46" i="5"/>
  <c r="I45" i="5"/>
  <c r="I44" i="5"/>
  <c r="I43" i="5"/>
  <c r="E42" i="5"/>
  <c r="D42" i="5"/>
  <c r="I42" i="5" s="1"/>
  <c r="I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H32" i="5"/>
  <c r="G32" i="5"/>
  <c r="I32" i="5" s="1"/>
  <c r="F32" i="5"/>
  <c r="E32" i="5"/>
  <c r="E30" i="5" s="1"/>
  <c r="D32" i="5"/>
  <c r="D30" i="5" s="1"/>
  <c r="G30" i="5"/>
  <c r="I30" i="5" s="1"/>
  <c r="F30" i="5"/>
  <c r="I23" i="5"/>
  <c r="H23" i="5"/>
  <c r="I22" i="5"/>
  <c r="H22" i="5"/>
  <c r="H20" i="5"/>
  <c r="G20" i="5"/>
  <c r="F20" i="5"/>
  <c r="E20" i="5"/>
  <c r="D20" i="5"/>
  <c r="I20" i="5" s="1"/>
  <c r="I13" i="5"/>
  <c r="H13" i="5"/>
  <c r="I12" i="5"/>
  <c r="H12" i="5"/>
  <c r="I11" i="5"/>
  <c r="H11" i="5"/>
  <c r="I10" i="5"/>
  <c r="H10" i="5"/>
  <c r="I8" i="5"/>
  <c r="G8" i="5"/>
  <c r="H8" i="5" s="1"/>
  <c r="F8" i="5"/>
  <c r="E8" i="5"/>
  <c r="D8" i="5"/>
  <c r="H30" i="5" l="1"/>
  <c r="H61" i="5"/>
  <c r="H63" i="5"/>
  <c r="H81" i="5"/>
</calcChain>
</file>

<file path=xl/sharedStrings.xml><?xml version="1.0" encoding="utf-8"?>
<sst xmlns="http://schemas.openxmlformats.org/spreadsheetml/2006/main" count="212" uniqueCount="98">
  <si>
    <t>Kapitola: 327 Ministerstvo dopravy ČR</t>
  </si>
  <si>
    <t>Skutečnost</t>
  </si>
  <si>
    <t>Schválený</t>
  </si>
  <si>
    <t>Upravený</t>
  </si>
  <si>
    <t>%</t>
  </si>
  <si>
    <t>Index</t>
  </si>
  <si>
    <t>Par.</t>
  </si>
  <si>
    <t>Spolky</t>
  </si>
  <si>
    <t>k  31.12.</t>
  </si>
  <si>
    <t>rozpočet</t>
  </si>
  <si>
    <t>plnění</t>
  </si>
  <si>
    <t>uprav.rozp.</t>
  </si>
  <si>
    <t>v %</t>
  </si>
  <si>
    <t>v tom:</t>
  </si>
  <si>
    <t>Letecká amatérská asociace ČR</t>
  </si>
  <si>
    <t>Legiovlak</t>
  </si>
  <si>
    <t>x</t>
  </si>
  <si>
    <t>Program 127 66 Podpora obnovy hist. žel. kol. vozidel</t>
  </si>
  <si>
    <t>Neinvestiční transfery do zahraničí</t>
  </si>
  <si>
    <t>Transfery mezinár. vládním organiz. celkem, v tom:</t>
  </si>
  <si>
    <t xml:space="preserve">Mezinár.společnost pro leteckou bezpečnost (ISASI) </t>
  </si>
  <si>
    <t>Projekt Transevropské železniční magistrály (TER)</t>
  </si>
  <si>
    <t>Transevropská dálnice sever-jih (TEM)</t>
  </si>
  <si>
    <t>Světová silniční společnost (AIPCR)</t>
  </si>
  <si>
    <t>NEREUS</t>
  </si>
  <si>
    <t>Inteligentní dopravní systémy-Evropa (ERTICO)</t>
  </si>
  <si>
    <t>Mezinár. společnost pro řidičské zkoušky (CIECA)</t>
  </si>
  <si>
    <t>Příspěvek ČR Dunajské komisi jako pozorovatele</t>
  </si>
  <si>
    <t>Systém evidence EU ETAES - homologace vozidel</t>
  </si>
  <si>
    <t>Systém evidence EHK DETA - homologace vozidel</t>
  </si>
  <si>
    <t>Euro Controle Route (ECR)</t>
  </si>
  <si>
    <t>Volitelné programy European Space Agency (ESA)</t>
  </si>
  <si>
    <t>Mezinárodní organizace pro civilní letectví (ICAO)</t>
  </si>
  <si>
    <t>Evropská konference pro civilní letectví (ECAC)</t>
  </si>
  <si>
    <t>Mezinárodní námořní organizace (IMO)</t>
  </si>
  <si>
    <t>Mezivládní org. pro mezinár. želeniční dopravu (OTIF)</t>
  </si>
  <si>
    <t>Mezinárodní dopravní fórum (ITF)</t>
  </si>
  <si>
    <t>Inland Waterways International (IWI)</t>
  </si>
  <si>
    <t>Konfederace organizací v oblasti siln. kontrol (CORTE)</t>
  </si>
  <si>
    <t>Ostatní neinvestiční transfery do zahraničí, v tom:</t>
  </si>
  <si>
    <t>Členský příspěvek ESNC</t>
  </si>
  <si>
    <t xml:space="preserve">Členské příspěvky mezinár. vládním org., v tom: </t>
  </si>
  <si>
    <t>Evropské seskupení územní spolupráce (ESUS)</t>
  </si>
  <si>
    <t xml:space="preserve">Členské příspěvky mezinár. nevládním org., v tom: </t>
  </si>
  <si>
    <t>Rozvojová zahraniční pomoc</t>
  </si>
  <si>
    <t xml:space="preserve">S k u t e č n o s t </t>
  </si>
  <si>
    <t>Civilní letectví</t>
  </si>
  <si>
    <t>Program "Podpora obnovy hist. železn. kolej. vozidel"</t>
  </si>
  <si>
    <t>Železniční doprava - ostatní</t>
  </si>
  <si>
    <t xml:space="preserve">                  Neinvestiční transfery do zahraničí a výdaje na rozvojovou zahraniční pomoc</t>
  </si>
  <si>
    <t>Mezinár. společ. pro leteckou bezpečnost (ISASI)</t>
  </si>
  <si>
    <t>Stálé mezinár. sdruž. plavebních kongresů (AIPCN)</t>
  </si>
  <si>
    <t>Evrop. IS o vozidlech a řidič. oprávněních (EUCARIS)</t>
  </si>
  <si>
    <t>Mezinár. prevence bezp. provozu na poz. komun. (PRI)</t>
  </si>
  <si>
    <t>Volitelné programy ESA</t>
  </si>
  <si>
    <t>Mezinárodní organizace pro letectví (ICAO)</t>
  </si>
  <si>
    <t>Svěřenecký fond pro bezp. silniční dopravy při sekr. EHK</t>
  </si>
  <si>
    <t>Associat. of Europ. Vehicle and Driver Reg. Auth.(EReg)</t>
  </si>
  <si>
    <t>Organizace</t>
  </si>
  <si>
    <t>k 31.12.</t>
  </si>
  <si>
    <t xml:space="preserve">Poskytnuté neinvestiční transfery ostatním neziskovým a podobným organizacím </t>
  </si>
  <si>
    <t xml:space="preserve"> Neinvestiční transfery do zahraničí a výdaje na rozvojovou zahraniční pomoc</t>
  </si>
  <si>
    <t>Poskytnuté neinvestiční transfery spolkům za rok 2020 (v tis. Kč)</t>
  </si>
  <si>
    <t>20/19</t>
  </si>
  <si>
    <t>Výdaje spojené s epidemií COVID-19 (Pod. COVID-BUS)</t>
  </si>
  <si>
    <t>Poskytnuté neinvestiční transfery ostatním neziskovým a podobným organizacím za rok 2020  (v tis. Kč)</t>
  </si>
  <si>
    <t>Církve - Výdaje spojené s epidemií COVID-19 (Pod. COVID-BUS)</t>
  </si>
  <si>
    <t>O.P.S. - Výdaje spojené s epidemií COVID-19 (Pod. COVID-BUS)</t>
  </si>
  <si>
    <t>Neinvestiční transfery do zahraničí a výdaje na rozvojovou zahraniční pomoc za rok 2020  (v tis. Kč)</t>
  </si>
  <si>
    <t>Evropský informační systém o vozidlech a řidičských oprávněních (EUCARIS)</t>
  </si>
  <si>
    <t>Association of European Vehicle and Driver Registration Authorities (EReg)</t>
  </si>
  <si>
    <t>Stálé mezinár.sdružení plavebních kongresů (AIPCN/PIANC)</t>
  </si>
  <si>
    <t>Dunajská komise (DC) - pozorovatel</t>
  </si>
  <si>
    <t>Svěřenecký fond pro bezpečnost silniční dopravy při sekretariátu EHK 3027 tis. Kč</t>
  </si>
  <si>
    <t>Mezinárodní prevence bezpečnosti provozu na pozemních komunikacích (PRI)</t>
  </si>
  <si>
    <t>Mezivládní org. pro mezinár. železniční dopravu (OTIF)</t>
  </si>
  <si>
    <t>Světová silniční společnost (AIPCR/PIARC)</t>
  </si>
  <si>
    <t>Organizace pro spolupráci železnic (OSJD)</t>
  </si>
  <si>
    <t>Network of European Regions Using Space Technologies (NEREUS)</t>
  </si>
  <si>
    <t>Pozn.</t>
  </si>
  <si>
    <t>Částečné přesunutí na položku 5192</t>
  </si>
  <si>
    <t>Pomocí rozpočtovho opatření došlo k přesunu většiny jednotlivých položek z 5511 na 5541 či 5542</t>
  </si>
  <si>
    <t>Poskytnuté neinvestiční transfery spolkům - v letechy 2016 až 2020  (v tis. Kč)</t>
  </si>
  <si>
    <t>2020/2019</t>
  </si>
  <si>
    <t xml:space="preserve"> v letech 2016 až 2020  (v tis. Kč)</t>
  </si>
  <si>
    <t>Obecně prospěšné společnosti a církve</t>
  </si>
  <si>
    <t>v letech 2016 až 2020  (v tis. Kč)</t>
  </si>
  <si>
    <t>Transfery mezinár. vládním organiz. celkem</t>
  </si>
  <si>
    <t>Ostatní neinvestiční transfery do zahraničí</t>
  </si>
  <si>
    <t>Členské příspěvky mezinár. vládním org.</t>
  </si>
  <si>
    <t>Členské příspěvky mezinár. nevládním org.</t>
  </si>
  <si>
    <t>0*</t>
  </si>
  <si>
    <t>ISASI nadále již nerozpočtováno</t>
  </si>
  <si>
    <t>*  přesunutí na položku 5192</t>
  </si>
  <si>
    <t>1)</t>
  </si>
  <si>
    <t>2)</t>
  </si>
  <si>
    <t>Spolky celkem</t>
  </si>
  <si>
    <t>Obecně prospěšné společnosti a církve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</si>
</sst>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b/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 CE"/>
      <charset val="238"/>
    </font>
    <font>
      <sz val="9"/>
      <color rgb="FFFF0000"/>
      <name val="Times New Roman CE"/>
      <charset val="238"/>
    </font>
    <font>
      <sz val="9"/>
      <color rgb="FFFF0000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rgb="FFFF0000"/>
      <name val="Times New Roman CE"/>
      <charset val="238"/>
    </font>
    <font>
      <i/>
      <sz val="10"/>
      <name val="Arial CE"/>
      <charset val="238"/>
    </font>
    <font>
      <sz val="8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b/>
      <sz val="12"/>
      <color rgb="FFFF0000"/>
      <name val="Times New Roman CE"/>
      <charset val="238"/>
    </font>
    <font>
      <sz val="10"/>
      <color rgb="FFFF0000"/>
      <name val="Times New Roman"/>
      <family val="1"/>
      <charset val="238"/>
    </font>
    <font>
      <u/>
      <sz val="9"/>
      <name val="Times New Roman CE"/>
      <family val="1"/>
      <charset val="238"/>
    </font>
    <font>
      <u/>
      <sz val="9"/>
      <color rgb="FFFF0000"/>
      <name val="Times New Roman C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9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Font="1"/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7" fillId="0" borderId="0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8" xfId="0" applyFont="1" applyBorder="1" applyAlignment="1">
      <alignment horizontal="center"/>
    </xf>
    <xf numFmtId="4" fontId="7" fillId="0" borderId="4" xfId="0" applyNumberFormat="1" applyFont="1" applyBorder="1"/>
    <xf numFmtId="4" fontId="8" fillId="0" borderId="3" xfId="0" applyNumberFormat="1" applyFont="1" applyBorder="1" applyAlignment="1">
      <alignment horizontal="right"/>
    </xf>
    <xf numFmtId="0" fontId="6" fillId="0" borderId="7" xfId="0" applyFont="1" applyBorder="1"/>
    <xf numFmtId="3" fontId="6" fillId="0" borderId="7" xfId="0" applyNumberFormat="1" applyFont="1" applyFill="1" applyBorder="1"/>
    <xf numFmtId="4" fontId="6" fillId="0" borderId="0" xfId="0" applyNumberFormat="1" applyFont="1" applyFill="1" applyBorder="1"/>
    <xf numFmtId="4" fontId="9" fillId="0" borderId="7" xfId="0" applyNumberFormat="1" applyFont="1" applyBorder="1"/>
    <xf numFmtId="4" fontId="6" fillId="0" borderId="7" xfId="0" applyNumberFormat="1" applyFont="1" applyFill="1" applyBorder="1"/>
    <xf numFmtId="2" fontId="6" fillId="0" borderId="7" xfId="0" applyNumberFormat="1" applyFont="1" applyBorder="1" applyAlignment="1">
      <alignment horizontal="right"/>
    </xf>
    <xf numFmtId="0" fontId="6" fillId="0" borderId="8" xfId="0" applyFont="1" applyBorder="1"/>
    <xf numFmtId="0" fontId="10" fillId="0" borderId="9" xfId="0" applyFont="1" applyBorder="1"/>
    <xf numFmtId="4" fontId="9" fillId="0" borderId="8" xfId="0" applyNumberFormat="1" applyFont="1" applyBorder="1"/>
    <xf numFmtId="2" fontId="6" fillId="0" borderId="8" xfId="0" applyNumberFormat="1" applyFont="1" applyBorder="1" applyAlignment="1">
      <alignment horizontal="right"/>
    </xf>
    <xf numFmtId="3" fontId="0" fillId="0" borderId="0" xfId="0" applyNumberFormat="1" applyFont="1"/>
    <xf numFmtId="3" fontId="11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7" fillId="0" borderId="1" xfId="0" applyFont="1" applyBorder="1"/>
    <xf numFmtId="4" fontId="8" fillId="0" borderId="4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11" fillId="0" borderId="0" xfId="0" applyFont="1" applyBorder="1"/>
    <xf numFmtId="0" fontId="12" fillId="0" borderId="0" xfId="0" applyFont="1"/>
    <xf numFmtId="0" fontId="13" fillId="0" borderId="0" xfId="0" applyFont="1"/>
    <xf numFmtId="4" fontId="14" fillId="0" borderId="0" xfId="0" applyNumberFormat="1" applyFont="1"/>
    <xf numFmtId="4" fontId="7" fillId="0" borderId="0" xfId="0" applyNumberFormat="1" applyFont="1" applyBorder="1"/>
    <xf numFmtId="4" fontId="6" fillId="0" borderId="0" xfId="0" applyNumberFormat="1" applyFont="1" applyBorder="1"/>
    <xf numFmtId="3" fontId="6" fillId="0" borderId="0" xfId="0" applyNumberFormat="1" applyFont="1" applyFill="1" applyBorder="1"/>
    <xf numFmtId="0" fontId="0" fillId="0" borderId="0" xfId="0" applyBorder="1"/>
    <xf numFmtId="0" fontId="0" fillId="0" borderId="0" xfId="0" applyFont="1" applyAlignment="1">
      <alignment horizontal="left"/>
    </xf>
    <xf numFmtId="0" fontId="0" fillId="0" borderId="0" xfId="0" applyAlignment="1"/>
    <xf numFmtId="4" fontId="7" fillId="0" borderId="7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Font="1" applyAlignment="1"/>
    <xf numFmtId="0" fontId="17" fillId="0" borderId="0" xfId="0" applyFont="1" applyBorder="1" applyAlignment="1"/>
    <xf numFmtId="0" fontId="6" fillId="0" borderId="10" xfId="0" applyFont="1" applyFill="1" applyBorder="1"/>
    <xf numFmtId="4" fontId="11" fillId="0" borderId="0" xfId="0" applyNumberFormat="1" applyFont="1" applyBorder="1"/>
    <xf numFmtId="4" fontId="11" fillId="0" borderId="0" xfId="0" applyNumberFormat="1" applyFont="1" applyBorder="1" applyAlignment="1">
      <alignment horizontal="right"/>
    </xf>
    <xf numFmtId="0" fontId="6" fillId="0" borderId="12" xfId="0" applyFont="1" applyBorder="1" applyAlignment="1"/>
    <xf numFmtId="44" fontId="19" fillId="0" borderId="12" xfId="1" applyFont="1" applyFill="1" applyBorder="1" applyAlignment="1"/>
    <xf numFmtId="4" fontId="7" fillId="0" borderId="15" xfId="0" applyNumberFormat="1" applyFont="1" applyFill="1" applyBorder="1"/>
    <xf numFmtId="4" fontId="0" fillId="0" borderId="0" xfId="0" applyNumberFormat="1" applyFo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2" fillId="0" borderId="0" xfId="0" applyFont="1" applyFill="1" applyAlignment="1"/>
    <xf numFmtId="0" fontId="4" fillId="0" borderId="0" xfId="0" applyFont="1" applyFill="1" applyAlignment="1"/>
    <xf numFmtId="0" fontId="0" fillId="0" borderId="1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16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1" xfId="0" applyFont="1" applyFill="1" applyBorder="1" applyAlignment="1"/>
    <xf numFmtId="3" fontId="18" fillId="0" borderId="4" xfId="0" applyNumberFormat="1" applyFont="1" applyFill="1" applyBorder="1" applyAlignment="1"/>
    <xf numFmtId="4" fontId="18" fillId="0" borderId="4" xfId="0" applyNumberFormat="1" applyFont="1" applyFill="1" applyBorder="1" applyAlignment="1"/>
    <xf numFmtId="3" fontId="10" fillId="0" borderId="7" xfId="0" applyNumberFormat="1" applyFont="1" applyFill="1" applyBorder="1" applyAlignment="1"/>
    <xf numFmtId="0" fontId="10" fillId="0" borderId="5" xfId="0" applyFont="1" applyFill="1" applyBorder="1"/>
    <xf numFmtId="0" fontId="6" fillId="0" borderId="8" xfId="0" applyFont="1" applyFill="1" applyBorder="1"/>
    <xf numFmtId="3" fontId="10" fillId="0" borderId="8" xfId="0" applyNumberFormat="1" applyFont="1" applyFill="1" applyBorder="1" applyAlignment="1"/>
    <xf numFmtId="3" fontId="0" fillId="0" borderId="0" xfId="0" applyNumberFormat="1" applyFont="1" applyFill="1" applyAlignment="1"/>
    <xf numFmtId="0" fontId="0" fillId="0" borderId="0" xfId="0" applyFont="1" applyFill="1"/>
    <xf numFmtId="0" fontId="0" fillId="0" borderId="4" xfId="0" applyFont="1" applyFill="1" applyBorder="1"/>
    <xf numFmtId="0" fontId="6" fillId="0" borderId="9" xfId="0" applyFont="1" applyFill="1" applyBorder="1"/>
    <xf numFmtId="0" fontId="7" fillId="0" borderId="2" xfId="0" applyFont="1" applyFill="1" applyBorder="1"/>
    <xf numFmtId="3" fontId="8" fillId="0" borderId="4" xfId="0" applyNumberFormat="1" applyFont="1" applyFill="1" applyBorder="1"/>
    <xf numFmtId="0" fontId="6" fillId="0" borderId="7" xfId="0" applyFont="1" applyFill="1" applyBorder="1" applyAlignment="1"/>
    <xf numFmtId="3" fontId="6" fillId="0" borderId="7" xfId="0" applyNumberFormat="1" applyFont="1" applyFill="1" applyBorder="1" applyAlignment="1">
      <alignment horizontal="right"/>
    </xf>
    <xf numFmtId="0" fontId="6" fillId="0" borderId="5" xfId="0" applyFont="1" applyFill="1" applyBorder="1"/>
    <xf numFmtId="0" fontId="0" fillId="0" borderId="0" xfId="0" applyFont="1" applyFill="1" applyBorder="1" applyAlignment="1"/>
    <xf numFmtId="3" fontId="10" fillId="0" borderId="7" xfId="0" applyNumberFormat="1" applyFont="1" applyFill="1" applyBorder="1"/>
    <xf numFmtId="3" fontId="10" fillId="0" borderId="0" xfId="0" applyNumberFormat="1" applyFont="1" applyFill="1" applyBorder="1"/>
    <xf numFmtId="3" fontId="7" fillId="0" borderId="7" xfId="0" applyNumberFormat="1" applyFont="1" applyFill="1" applyBorder="1" applyAlignment="1">
      <alignment horizontal="right"/>
    </xf>
    <xf numFmtId="0" fontId="21" fillId="0" borderId="13" xfId="0" applyFont="1" applyFill="1" applyBorder="1" applyAlignment="1">
      <alignment horizontal="centerContinuous"/>
    </xf>
    <xf numFmtId="0" fontId="21" fillId="0" borderId="14" xfId="0" applyFont="1" applyFill="1" applyBorder="1" applyAlignment="1">
      <alignment horizontal="centerContinuous"/>
    </xf>
    <xf numFmtId="3" fontId="19" fillId="0" borderId="15" xfId="0" applyNumberFormat="1" applyFont="1" applyFill="1" applyBorder="1" applyAlignment="1"/>
    <xf numFmtId="2" fontId="19" fillId="0" borderId="15" xfId="0" applyNumberFormat="1" applyFont="1" applyFill="1" applyBorder="1" applyAlignment="1">
      <alignment horizontal="right"/>
    </xf>
    <xf numFmtId="0" fontId="21" fillId="0" borderId="0" xfId="0" applyFont="1" applyFill="1" applyAlignment="1"/>
    <xf numFmtId="4" fontId="21" fillId="0" borderId="0" xfId="0" applyNumberFormat="1" applyFont="1" applyFill="1" applyAlignment="1"/>
    <xf numFmtId="1" fontId="0" fillId="0" borderId="0" xfId="0" applyNumberFormat="1" applyFont="1"/>
    <xf numFmtId="1" fontId="3" fillId="0" borderId="0" xfId="0" applyNumberFormat="1" applyFont="1"/>
    <xf numFmtId="1" fontId="20" fillId="0" borderId="0" xfId="0" applyNumberFormat="1" applyFont="1" applyFill="1"/>
    <xf numFmtId="1" fontId="3" fillId="0" borderId="0" xfId="0" applyNumberFormat="1" applyFont="1" applyFill="1"/>
    <xf numFmtId="1" fontId="7" fillId="0" borderId="15" xfId="0" applyNumberFormat="1" applyFont="1" applyFill="1" applyBorder="1"/>
    <xf numFmtId="1" fontId="7" fillId="0" borderId="13" xfId="0" applyNumberFormat="1" applyFont="1" applyFill="1" applyBorder="1"/>
    <xf numFmtId="1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0" fontId="24" fillId="0" borderId="0" xfId="0" applyFont="1"/>
    <xf numFmtId="0" fontId="24" fillId="0" borderId="0" xfId="0" applyFont="1" applyFill="1"/>
    <xf numFmtId="3" fontId="16" fillId="0" borderId="0" xfId="0" applyNumberFormat="1" applyFont="1" applyFill="1" applyBorder="1"/>
    <xf numFmtId="4" fontId="0" fillId="0" borderId="0" xfId="0" applyNumberFormat="1"/>
    <xf numFmtId="1" fontId="6" fillId="0" borderId="8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14" fillId="0" borderId="0" xfId="0" applyNumberFormat="1" applyFont="1"/>
    <xf numFmtId="1" fontId="13" fillId="0" borderId="0" xfId="0" applyNumberFormat="1" applyFont="1"/>
    <xf numFmtId="1" fontId="11" fillId="0" borderId="0" xfId="0" applyNumberFormat="1" applyFont="1" applyBorder="1"/>
    <xf numFmtId="0" fontId="25" fillId="0" borderId="0" xfId="0" applyFont="1" applyBorder="1"/>
    <xf numFmtId="0" fontId="11" fillId="0" borderId="7" xfId="0" applyFont="1" applyBorder="1" applyAlignment="1">
      <alignment horizontal="right"/>
    </xf>
    <xf numFmtId="4" fontId="15" fillId="0" borderId="7" xfId="0" applyNumberFormat="1" applyFont="1" applyBorder="1"/>
    <xf numFmtId="0" fontId="0" fillId="0" borderId="4" xfId="0" applyFont="1" applyBorder="1"/>
    <xf numFmtId="0" fontId="0" fillId="0" borderId="1" xfId="0" applyFont="1" applyBorder="1"/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4" fillId="0" borderId="0" xfId="0" applyFont="1"/>
    <xf numFmtId="0" fontId="7" fillId="0" borderId="4" xfId="0" applyFont="1" applyBorder="1"/>
    <xf numFmtId="3" fontId="15" fillId="0" borderId="7" xfId="0" applyNumberFormat="1" applyFont="1" applyBorder="1"/>
    <xf numFmtId="4" fontId="11" fillId="0" borderId="7" xfId="0" applyNumberFormat="1" applyFont="1" applyFill="1" applyBorder="1"/>
    <xf numFmtId="4" fontId="11" fillId="0" borderId="0" xfId="0" applyNumberFormat="1" applyFont="1" applyFill="1" applyBorder="1"/>
    <xf numFmtId="4" fontId="6" fillId="0" borderId="8" xfId="0" applyNumberFormat="1" applyFont="1" applyFill="1" applyBorder="1"/>
    <xf numFmtId="4" fontId="6" fillId="0" borderId="10" xfId="0" applyNumberFormat="1" applyFont="1" applyFill="1" applyBorder="1"/>
    <xf numFmtId="4" fontId="8" fillId="0" borderId="3" xfId="0" applyNumberFormat="1" applyFont="1" applyBorder="1"/>
    <xf numFmtId="4" fontId="8" fillId="0" borderId="4" xfId="0" applyNumberFormat="1" applyFont="1" applyFill="1" applyBorder="1"/>
    <xf numFmtId="0" fontId="10" fillId="0" borderId="9" xfId="0" applyFont="1" applyFill="1" applyBorder="1"/>
    <xf numFmtId="4" fontId="6" fillId="0" borderId="10" xfId="0" applyNumberFormat="1" applyFont="1" applyBorder="1"/>
    <xf numFmtId="0" fontId="0" fillId="0" borderId="6" xfId="0" applyBorder="1"/>
    <xf numFmtId="0" fontId="6" fillId="0" borderId="11" xfId="0" applyFont="1" applyBorder="1" applyAlignment="1">
      <alignment horizontal="center"/>
    </xf>
    <xf numFmtId="0" fontId="23" fillId="2" borderId="17" xfId="0" applyFont="1" applyFill="1" applyBorder="1"/>
    <xf numFmtId="0" fontId="7" fillId="2" borderId="18" xfId="0" applyFont="1" applyFill="1" applyBorder="1"/>
    <xf numFmtId="4" fontId="7" fillId="2" borderId="18" xfId="0" applyNumberFormat="1" applyFont="1" applyFill="1" applyBorder="1" applyAlignment="1">
      <alignment horizontal="right"/>
    </xf>
    <xf numFmtId="2" fontId="7" fillId="2" borderId="18" xfId="0" applyNumberFormat="1" applyFont="1" applyFill="1" applyBorder="1" applyAlignment="1">
      <alignment horizontal="right"/>
    </xf>
    <xf numFmtId="2" fontId="7" fillId="2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0" fontId="7" fillId="2" borderId="21" xfId="0" applyFont="1" applyFill="1" applyBorder="1"/>
    <xf numFmtId="4" fontId="9" fillId="2" borderId="21" xfId="0" applyNumberFormat="1" applyFont="1" applyFill="1" applyBorder="1" applyAlignment="1">
      <alignment horizontal="right"/>
    </xf>
    <xf numFmtId="2" fontId="9" fillId="2" borderId="21" xfId="0" applyNumberFormat="1" applyFont="1" applyFill="1" applyBorder="1" applyAlignment="1">
      <alignment horizontal="right"/>
    </xf>
    <xf numFmtId="2" fontId="9" fillId="2" borderId="22" xfId="0" applyNumberFormat="1" applyFont="1" applyFill="1" applyBorder="1" applyAlignment="1">
      <alignment horizontal="right"/>
    </xf>
    <xf numFmtId="0" fontId="24" fillId="0" borderId="6" xfId="0" applyFont="1" applyBorder="1"/>
    <xf numFmtId="0" fontId="7" fillId="4" borderId="18" xfId="0" applyFont="1" applyFill="1" applyBorder="1"/>
    <xf numFmtId="4" fontId="7" fillId="4" borderId="18" xfId="0" applyNumberFormat="1" applyFont="1" applyFill="1" applyBorder="1" applyAlignment="1">
      <alignment horizontal="right"/>
    </xf>
    <xf numFmtId="2" fontId="7" fillId="4" borderId="18" xfId="0" applyNumberFormat="1" applyFont="1" applyFill="1" applyBorder="1" applyAlignment="1">
      <alignment horizontal="right"/>
    </xf>
    <xf numFmtId="2" fontId="7" fillId="4" borderId="19" xfId="0" applyNumberFormat="1" applyFont="1" applyFill="1" applyBorder="1" applyAlignment="1">
      <alignment horizontal="right"/>
    </xf>
    <xf numFmtId="0" fontId="6" fillId="4" borderId="5" xfId="0" applyFont="1" applyFill="1" applyBorder="1"/>
    <xf numFmtId="0" fontId="6" fillId="4" borderId="21" xfId="0" applyFont="1" applyFill="1" applyBorder="1"/>
    <xf numFmtId="4" fontId="9" fillId="4" borderId="21" xfId="0" applyNumberFormat="1" applyFont="1" applyFill="1" applyBorder="1" applyAlignment="1">
      <alignment horizontal="right"/>
    </xf>
    <xf numFmtId="2" fontId="9" fillId="4" borderId="21" xfId="0" applyNumberFormat="1" applyFont="1" applyFill="1" applyBorder="1" applyAlignment="1">
      <alignment horizontal="right"/>
    </xf>
    <xf numFmtId="2" fontId="9" fillId="4" borderId="22" xfId="0" applyNumberFormat="1" applyFont="1" applyFill="1" applyBorder="1" applyAlignment="1">
      <alignment horizontal="right"/>
    </xf>
    <xf numFmtId="0" fontId="7" fillId="5" borderId="21" xfId="0" applyFont="1" applyFill="1" applyBorder="1" applyAlignment="1">
      <alignment wrapText="1"/>
    </xf>
    <xf numFmtId="4" fontId="7" fillId="5" borderId="21" xfId="0" applyNumberFormat="1" applyFont="1" applyFill="1" applyBorder="1" applyAlignment="1">
      <alignment horizontal="right"/>
    </xf>
    <xf numFmtId="2" fontId="7" fillId="5" borderId="21" xfId="0" applyNumberFormat="1" applyFont="1" applyFill="1" applyBorder="1" applyAlignment="1">
      <alignment horizontal="right"/>
    </xf>
    <xf numFmtId="2" fontId="7" fillId="5" borderId="22" xfId="0" applyNumberFormat="1" applyFont="1" applyFill="1" applyBorder="1" applyAlignment="1">
      <alignment horizontal="right"/>
    </xf>
    <xf numFmtId="0" fontId="6" fillId="5" borderId="21" xfId="0" applyFont="1" applyFill="1" applyBorder="1" applyAlignment="1">
      <alignment wrapText="1"/>
    </xf>
    <xf numFmtId="4" fontId="9" fillId="5" borderId="21" xfId="0" applyNumberFormat="1" applyFont="1" applyFill="1" applyBorder="1" applyAlignment="1">
      <alignment horizontal="right"/>
    </xf>
    <xf numFmtId="2" fontId="9" fillId="5" borderId="21" xfId="0" applyNumberFormat="1" applyFont="1" applyFill="1" applyBorder="1" applyAlignment="1">
      <alignment horizontal="right"/>
    </xf>
    <xf numFmtId="2" fontId="9" fillId="5" borderId="22" xfId="0" applyNumberFormat="1" applyFont="1" applyFill="1" applyBorder="1" applyAlignment="1">
      <alignment horizontal="right"/>
    </xf>
    <xf numFmtId="0" fontId="7" fillId="6" borderId="21" xfId="0" applyFont="1" applyFill="1" applyBorder="1" applyAlignment="1">
      <alignment wrapText="1"/>
    </xf>
    <xf numFmtId="4" fontId="7" fillId="6" borderId="21" xfId="0" applyNumberFormat="1" applyFont="1" applyFill="1" applyBorder="1" applyAlignment="1">
      <alignment horizontal="right"/>
    </xf>
    <xf numFmtId="2" fontId="7" fillId="6" borderId="21" xfId="0" applyNumberFormat="1" applyFont="1" applyFill="1" applyBorder="1" applyAlignment="1">
      <alignment horizontal="right"/>
    </xf>
    <xf numFmtId="2" fontId="7" fillId="6" borderId="22" xfId="0" applyNumberFormat="1" applyFont="1" applyFill="1" applyBorder="1" applyAlignment="1">
      <alignment horizontal="right"/>
    </xf>
    <xf numFmtId="0" fontId="6" fillId="6" borderId="21" xfId="0" applyFont="1" applyFill="1" applyBorder="1" applyAlignment="1">
      <alignment wrapText="1"/>
    </xf>
    <xf numFmtId="4" fontId="9" fillId="6" borderId="21" xfId="0" applyNumberFormat="1" applyFont="1" applyFill="1" applyBorder="1" applyAlignment="1">
      <alignment horizontal="right"/>
    </xf>
    <xf numFmtId="2" fontId="9" fillId="6" borderId="21" xfId="0" applyNumberFormat="1" applyFont="1" applyFill="1" applyBorder="1" applyAlignment="1">
      <alignment horizontal="right"/>
    </xf>
    <xf numFmtId="2" fontId="9" fillId="6" borderId="22" xfId="0" applyNumberFormat="1" applyFont="1" applyFill="1" applyBorder="1" applyAlignment="1">
      <alignment horizontal="right"/>
    </xf>
    <xf numFmtId="0" fontId="6" fillId="6" borderId="23" xfId="0" applyFont="1" applyFill="1" applyBorder="1" applyAlignment="1">
      <alignment wrapText="1"/>
    </xf>
    <xf numFmtId="4" fontId="9" fillId="6" borderId="23" xfId="0" applyNumberFormat="1" applyFont="1" applyFill="1" applyBorder="1" applyAlignment="1">
      <alignment horizontal="right"/>
    </xf>
    <xf numFmtId="2" fontId="9" fillId="6" borderId="23" xfId="0" applyNumberFormat="1" applyFont="1" applyFill="1" applyBorder="1" applyAlignment="1">
      <alignment horizontal="right"/>
    </xf>
    <xf numFmtId="2" fontId="9" fillId="6" borderId="24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5" fillId="0" borderId="0" xfId="0" applyFont="1" applyFill="1" applyBorder="1"/>
    <xf numFmtId="4" fontId="16" fillId="0" borderId="0" xfId="0" applyNumberFormat="1" applyFont="1" applyFill="1" applyBorder="1" applyAlignment="1"/>
    <xf numFmtId="3" fontId="16" fillId="0" borderId="0" xfId="0" applyNumberFormat="1" applyFont="1" applyFill="1" applyBorder="1" applyAlignment="1"/>
    <xf numFmtId="4" fontId="15" fillId="0" borderId="0" xfId="0" applyNumberFormat="1" applyFont="1" applyBorder="1" applyAlignment="1">
      <alignment horizontal="right"/>
    </xf>
    <xf numFmtId="3" fontId="7" fillId="0" borderId="14" xfId="0" applyNumberFormat="1" applyFont="1" applyFill="1" applyBorder="1"/>
    <xf numFmtId="4" fontId="7" fillId="0" borderId="15" xfId="0" applyNumberFormat="1" applyFont="1" applyFill="1" applyBorder="1" applyAlignment="1">
      <alignment horizontal="right"/>
    </xf>
    <xf numFmtId="0" fontId="6" fillId="0" borderId="0" xfId="0" applyFont="1" applyBorder="1" applyAlignment="1"/>
    <xf numFmtId="44" fontId="19" fillId="0" borderId="0" xfId="1" applyFont="1" applyFill="1" applyBorder="1" applyAlignment="1"/>
    <xf numFmtId="4" fontId="7" fillId="0" borderId="0" xfId="0" applyNumberFormat="1" applyFont="1" applyFill="1" applyBorder="1"/>
    <xf numFmtId="3" fontId="7" fillId="0" borderId="0" xfId="0" applyNumberFormat="1" applyFont="1" applyFill="1" applyBorder="1"/>
    <xf numFmtId="1" fontId="7" fillId="0" borderId="0" xfId="0" applyNumberFormat="1" applyFont="1" applyFill="1" applyBorder="1"/>
    <xf numFmtId="0" fontId="3" fillId="0" borderId="0" xfId="0" applyFont="1" applyFill="1" applyAlignment="1"/>
    <xf numFmtId="0" fontId="26" fillId="0" borderId="0" xfId="0" applyFont="1" applyFill="1" applyAlignment="1"/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/>
    <xf numFmtId="0" fontId="11" fillId="0" borderId="1" xfId="0" applyFont="1" applyFill="1" applyBorder="1" applyAlignment="1">
      <alignment horizontal="center"/>
    </xf>
    <xf numFmtId="0" fontId="23" fillId="0" borderId="2" xfId="0" applyFont="1" applyFill="1" applyBorder="1" applyAlignment="1"/>
    <xf numFmtId="0" fontId="11" fillId="0" borderId="3" xfId="0" applyFont="1" applyFill="1" applyBorder="1" applyAlignment="1"/>
    <xf numFmtId="0" fontId="11" fillId="0" borderId="0" xfId="0" applyFont="1" applyFill="1" applyBorder="1" applyAlignment="1"/>
    <xf numFmtId="0" fontId="11" fillId="0" borderId="6" xfId="0" applyFont="1" applyFill="1" applyBorder="1" applyAlignment="1"/>
    <xf numFmtId="3" fontId="16" fillId="0" borderId="7" xfId="0" applyNumberFormat="1" applyFont="1" applyFill="1" applyBorder="1" applyAlignment="1"/>
    <xf numFmtId="0" fontId="11" fillId="0" borderId="10" xfId="0" applyFont="1" applyFill="1" applyBorder="1" applyAlignment="1"/>
    <xf numFmtId="0" fontId="11" fillId="0" borderId="11" xfId="0" applyFont="1" applyFill="1" applyBorder="1" applyAlignment="1"/>
    <xf numFmtId="3" fontId="3" fillId="0" borderId="0" xfId="0" applyNumberFormat="1" applyFont="1" applyFill="1" applyAlignment="1"/>
    <xf numFmtId="0" fontId="3" fillId="0" borderId="2" xfId="0" applyFont="1" applyFill="1" applyBorder="1" applyAlignment="1"/>
    <xf numFmtId="0" fontId="3" fillId="0" borderId="0" xfId="0" applyFont="1" applyFill="1"/>
    <xf numFmtId="0" fontId="3" fillId="0" borderId="0" xfId="0" applyFont="1" applyFill="1" applyBorder="1" applyAlignment="1"/>
    <xf numFmtId="0" fontId="23" fillId="0" borderId="2" xfId="0" applyFont="1" applyFill="1" applyBorder="1"/>
    <xf numFmtId="0" fontId="11" fillId="0" borderId="2" xfId="0" applyFont="1" applyFill="1" applyBorder="1"/>
    <xf numFmtId="0" fontId="25" fillId="0" borderId="0" xfId="0" applyFont="1" applyFill="1" applyBorder="1"/>
    <xf numFmtId="0" fontId="27" fillId="0" borderId="0" xfId="0" applyFont="1" applyFill="1" applyAlignment="1"/>
    <xf numFmtId="0" fontId="11" fillId="0" borderId="5" xfId="0" applyFont="1" applyFill="1" applyBorder="1"/>
    <xf numFmtId="0" fontId="3" fillId="0" borderId="0" xfId="0" applyFont="1" applyFill="1" applyBorder="1"/>
    <xf numFmtId="0" fontId="3" fillId="0" borderId="6" xfId="0" applyFont="1" applyFill="1" applyBorder="1"/>
    <xf numFmtId="2" fontId="11" fillId="0" borderId="13" xfId="0" applyNumberFormat="1" applyFont="1" applyFill="1" applyBorder="1" applyAlignment="1">
      <alignment horizontal="center"/>
    </xf>
    <xf numFmtId="4" fontId="6" fillId="0" borderId="6" xfId="0" applyNumberFormat="1" applyFont="1" applyFill="1" applyBorder="1"/>
    <xf numFmtId="4" fontId="6" fillId="0" borderId="11" xfId="0" applyNumberFormat="1" applyFont="1" applyFill="1" applyBorder="1" applyAlignment="1">
      <alignment horizontal="right"/>
    </xf>
    <xf numFmtId="3" fontId="6" fillId="0" borderId="8" xfId="0" applyNumberFormat="1" applyFont="1" applyFill="1" applyBorder="1" applyAlignment="1">
      <alignment horizontal="right"/>
    </xf>
    <xf numFmtId="4" fontId="8" fillId="0" borderId="4" xfId="0" applyNumberFormat="1" applyFont="1" applyFill="1" applyBorder="1" applyAlignment="1">
      <alignment horizontal="right"/>
    </xf>
    <xf numFmtId="4" fontId="10" fillId="0" borderId="7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>
      <alignment horizontal="right"/>
    </xf>
    <xf numFmtId="4" fontId="10" fillId="0" borderId="16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3" fontId="6" fillId="7" borderId="7" xfId="0" applyNumberFormat="1" applyFont="1" applyFill="1" applyBorder="1"/>
    <xf numFmtId="4" fontId="0" fillId="0" borderId="0" xfId="0" applyNumberFormat="1" applyFont="1" applyFill="1" applyBorder="1" applyAlignment="1"/>
    <xf numFmtId="3" fontId="18" fillId="0" borderId="0" xfId="0" applyNumberFormat="1" applyFont="1" applyFill="1" applyBorder="1"/>
    <xf numFmtId="3" fontId="7" fillId="4" borderId="7" xfId="0" applyNumberFormat="1" applyFont="1" applyFill="1" applyBorder="1" applyAlignment="1">
      <alignment horizontal="right"/>
    </xf>
    <xf numFmtId="3" fontId="10" fillId="4" borderId="7" xfId="0" applyNumberFormat="1" applyFont="1" applyFill="1" applyBorder="1"/>
    <xf numFmtId="0" fontId="6" fillId="5" borderId="5" xfId="0" applyFont="1" applyFill="1" applyBorder="1"/>
    <xf numFmtId="3" fontId="7" fillId="5" borderId="7" xfId="0" applyNumberFormat="1" applyFont="1" applyFill="1" applyBorder="1" applyAlignment="1">
      <alignment horizontal="right"/>
    </xf>
    <xf numFmtId="3" fontId="9" fillId="5" borderId="7" xfId="0" applyNumberFormat="1" applyFont="1" applyFill="1" applyBorder="1"/>
    <xf numFmtId="3" fontId="6" fillId="5" borderId="7" xfId="0" applyNumberFormat="1" applyFont="1" applyFill="1" applyBorder="1"/>
    <xf numFmtId="3" fontId="10" fillId="5" borderId="7" xfId="0" applyNumberFormat="1" applyFont="1" applyFill="1" applyBorder="1"/>
    <xf numFmtId="0" fontId="6" fillId="6" borderId="5" xfId="0" applyFont="1" applyFill="1" applyBorder="1"/>
    <xf numFmtId="3" fontId="7" fillId="6" borderId="7" xfId="0" applyNumberFormat="1" applyFont="1" applyFill="1" applyBorder="1" applyAlignment="1">
      <alignment horizontal="right"/>
    </xf>
    <xf numFmtId="3" fontId="6" fillId="6" borderId="7" xfId="0" applyNumberFormat="1" applyFont="1" applyFill="1" applyBorder="1"/>
    <xf numFmtId="3" fontId="10" fillId="6" borderId="8" xfId="0" applyNumberFormat="1" applyFont="1" applyFill="1" applyBorder="1"/>
    <xf numFmtId="0" fontId="11" fillId="2" borderId="1" xfId="0" applyFont="1" applyFill="1" applyBorder="1" applyAlignment="1"/>
    <xf numFmtId="0" fontId="7" fillId="2" borderId="1" xfId="0" applyFont="1" applyFill="1" applyBorder="1"/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3" fontId="7" fillId="2" borderId="4" xfId="0" applyNumberFormat="1" applyFont="1" applyFill="1" applyBorder="1" applyAlignment="1"/>
    <xf numFmtId="0" fontId="11" fillId="2" borderId="5" xfId="0" applyFont="1" applyFill="1" applyBorder="1" applyAlignment="1"/>
    <xf numFmtId="3" fontId="10" fillId="2" borderId="7" xfId="0" applyNumberFormat="1" applyFont="1" applyFill="1" applyBorder="1" applyAlignment="1"/>
    <xf numFmtId="3" fontId="9" fillId="5" borderId="7" xfId="0" applyNumberFormat="1" applyFont="1" applyFill="1" applyBorder="1" applyAlignment="1">
      <alignment horizontal="right"/>
    </xf>
    <xf numFmtId="3" fontId="10" fillId="5" borderId="8" xfId="0" applyNumberFormat="1" applyFont="1" applyFill="1" applyBorder="1"/>
    <xf numFmtId="3" fontId="10" fillId="8" borderId="7" xfId="0" applyNumberFormat="1" applyFont="1" applyFill="1" applyBorder="1"/>
    <xf numFmtId="0" fontId="7" fillId="8" borderId="5" xfId="0" applyFont="1" applyFill="1" applyBorder="1"/>
    <xf numFmtId="0" fontId="6" fillId="8" borderId="0" xfId="0" applyFont="1" applyFill="1" applyBorder="1" applyAlignment="1"/>
    <xf numFmtId="0" fontId="6" fillId="8" borderId="6" xfId="0" applyFont="1" applyFill="1" applyBorder="1" applyAlignment="1"/>
    <xf numFmtId="3" fontId="7" fillId="8" borderId="7" xfId="0" applyNumberFormat="1" applyFont="1" applyFill="1" applyBorder="1" applyAlignment="1"/>
    <xf numFmtId="3" fontId="6" fillId="8" borderId="7" xfId="0" applyNumberFormat="1" applyFont="1" applyFill="1" applyBorder="1"/>
    <xf numFmtId="0" fontId="6" fillId="8" borderId="20" xfId="0" applyFont="1" applyFill="1" applyBorder="1"/>
    <xf numFmtId="0" fontId="7" fillId="8" borderId="21" xfId="0" applyFont="1" applyFill="1" applyBorder="1"/>
    <xf numFmtId="4" fontId="7" fillId="8" borderId="21" xfId="0" applyNumberFormat="1" applyFont="1" applyFill="1" applyBorder="1" applyAlignment="1">
      <alignment horizontal="right"/>
    </xf>
    <xf numFmtId="2" fontId="7" fillId="8" borderId="21" xfId="0" applyNumberFormat="1" applyFont="1" applyFill="1" applyBorder="1" applyAlignment="1">
      <alignment horizontal="right"/>
    </xf>
    <xf numFmtId="2" fontId="7" fillId="8" borderId="22" xfId="0" applyNumberFormat="1" applyFont="1" applyFill="1" applyBorder="1" applyAlignment="1">
      <alignment horizontal="right"/>
    </xf>
    <xf numFmtId="0" fontId="11" fillId="8" borderId="20" xfId="0" applyFont="1" applyFill="1" applyBorder="1"/>
    <xf numFmtId="0" fontId="6" fillId="8" borderId="21" xfId="0" applyFont="1" applyFill="1" applyBorder="1" applyAlignment="1">
      <alignment wrapText="1"/>
    </xf>
    <xf numFmtId="4" fontId="9" fillId="8" borderId="21" xfId="0" applyNumberFormat="1" applyFont="1" applyFill="1" applyBorder="1" applyAlignment="1">
      <alignment horizontal="right"/>
    </xf>
    <xf numFmtId="2" fontId="9" fillId="8" borderId="21" xfId="0" applyNumberFormat="1" applyFont="1" applyFill="1" applyBorder="1" applyAlignment="1">
      <alignment horizontal="right"/>
    </xf>
    <xf numFmtId="2" fontId="9" fillId="8" borderId="22" xfId="0" applyNumberFormat="1" applyFont="1" applyFill="1" applyBorder="1" applyAlignment="1">
      <alignment horizontal="right"/>
    </xf>
    <xf numFmtId="4" fontId="9" fillId="8" borderId="21" xfId="0" applyNumberFormat="1" applyFont="1" applyFill="1" applyBorder="1" applyAlignment="1">
      <alignment horizontal="right" vertical="center"/>
    </xf>
    <xf numFmtId="4" fontId="9" fillId="8" borderId="22" xfId="0" applyNumberFormat="1" applyFont="1" applyFill="1" applyBorder="1" applyAlignment="1">
      <alignment horizontal="right" vertical="center"/>
    </xf>
    <xf numFmtId="3" fontId="6" fillId="3" borderId="7" xfId="0" applyNumberFormat="1" applyFont="1" applyFill="1" applyBorder="1"/>
    <xf numFmtId="3" fontId="10" fillId="3" borderId="7" xfId="0" applyNumberFormat="1" applyFont="1" applyFill="1" applyBorder="1" applyAlignment="1">
      <alignment horizontal="right"/>
    </xf>
    <xf numFmtId="3" fontId="6" fillId="3" borderId="7" xfId="0" applyNumberFormat="1" applyFont="1" applyFill="1" applyBorder="1" applyAlignment="1">
      <alignment horizontal="right"/>
    </xf>
    <xf numFmtId="0" fontId="29" fillId="5" borderId="20" xfId="0" applyFont="1" applyFill="1" applyBorder="1"/>
    <xf numFmtId="0" fontId="29" fillId="6" borderId="20" xfId="0" applyFont="1" applyFill="1" applyBorder="1"/>
    <xf numFmtId="0" fontId="0" fillId="0" borderId="6" xfId="0" applyBorder="1" applyAlignment="1"/>
    <xf numFmtId="0" fontId="17" fillId="0" borderId="6" xfId="0" applyFont="1" applyBorder="1" applyAlignment="1"/>
    <xf numFmtId="0" fontId="3" fillId="0" borderId="6" xfId="0" applyFont="1" applyFill="1" applyBorder="1" applyAlignment="1"/>
    <xf numFmtId="0" fontId="6" fillId="6" borderId="20" xfId="0" applyFont="1" applyFill="1" applyBorder="1"/>
    <xf numFmtId="0" fontId="29" fillId="6" borderId="25" xfId="0" applyFont="1" applyFill="1" applyBorder="1"/>
    <xf numFmtId="0" fontId="6" fillId="5" borderId="20" xfId="0" applyFont="1" applyFill="1" applyBorder="1"/>
    <xf numFmtId="0" fontId="6" fillId="4" borderId="20" xfId="0" applyFont="1" applyFill="1" applyBorder="1"/>
    <xf numFmtId="0" fontId="28" fillId="0" borderId="0" xfId="0" applyFont="1" applyFill="1" applyBorder="1" applyAlignment="1"/>
    <xf numFmtId="44" fontId="22" fillId="0" borderId="13" xfId="1" applyFont="1" applyFill="1" applyBorder="1" applyAlignment="1"/>
    <xf numFmtId="0" fontId="11" fillId="0" borderId="8" xfId="0" applyFont="1" applyFill="1" applyBorder="1" applyAlignment="1"/>
    <xf numFmtId="0" fontId="30" fillId="0" borderId="2" xfId="0" applyFont="1" applyFill="1" applyBorder="1" applyAlignment="1"/>
    <xf numFmtId="0" fontId="29" fillId="0" borderId="0" xfId="0" applyFont="1" applyFill="1" applyBorder="1" applyAlignment="1"/>
    <xf numFmtId="0" fontId="29" fillId="0" borderId="12" xfId="0" applyFont="1" applyFill="1" applyBorder="1" applyAlignment="1"/>
    <xf numFmtId="0" fontId="6" fillId="8" borderId="5" xfId="0" applyFont="1" applyFill="1" applyBorder="1" applyAlignment="1">
      <alignment horizontal="right"/>
    </xf>
    <xf numFmtId="3" fontId="6" fillId="0" borderId="8" xfId="0" applyNumberFormat="1" applyFont="1" applyFill="1" applyBorder="1"/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left"/>
    </xf>
    <xf numFmtId="0" fontId="8" fillId="6" borderId="0" xfId="0" applyFont="1" applyFill="1" applyBorder="1" applyAlignment="1">
      <alignment horizontal="left"/>
    </xf>
    <xf numFmtId="0" fontId="8" fillId="6" borderId="6" xfId="0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/>
    </xf>
    <xf numFmtId="0" fontId="7" fillId="4" borderId="0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5" borderId="0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2" borderId="5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92"/>
  <sheetViews>
    <sheetView view="pageLayout" zoomScaleNormal="100" workbookViewId="0">
      <selection activeCell="F96" sqref="F96"/>
    </sheetView>
  </sheetViews>
  <sheetFormatPr defaultRowHeight="12.75" x14ac:dyDescent="0.2"/>
  <cols>
    <col min="1" max="1" width="1.85546875" customWidth="1"/>
    <col min="2" max="2" width="4.28515625" customWidth="1"/>
    <col min="3" max="3" width="46.28515625" bestFit="1" customWidth="1"/>
    <col min="4" max="4" width="11.28515625" style="2" customWidth="1"/>
    <col min="5" max="5" width="11" style="2" bestFit="1" customWidth="1"/>
    <col min="6" max="6" width="12.28515625" style="92" customWidth="1"/>
    <col min="7" max="7" width="11" style="91" customWidth="1"/>
    <col min="8" max="8" width="8.7109375" style="2" customWidth="1"/>
    <col min="9" max="9" width="12.140625" style="2" customWidth="1"/>
    <col min="10" max="10" width="5.5703125" customWidth="1"/>
    <col min="11" max="11" width="16.42578125" bestFit="1" customWidth="1"/>
  </cols>
  <sheetData>
    <row r="1" spans="2:11" ht="15.75" x14ac:dyDescent="0.25">
      <c r="B1" s="1" t="s">
        <v>0</v>
      </c>
      <c r="C1" s="3"/>
      <c r="D1" s="3"/>
      <c r="E1" s="3"/>
      <c r="F1" s="91"/>
      <c r="I1" s="118"/>
    </row>
    <row r="2" spans="2:11" ht="15.75" x14ac:dyDescent="0.25">
      <c r="B2" s="121"/>
      <c r="C2" s="121"/>
      <c r="D2" s="3"/>
      <c r="E2" s="3"/>
      <c r="F2" s="91"/>
      <c r="I2" s="119"/>
    </row>
    <row r="3" spans="2:11" ht="12.75" customHeight="1" x14ac:dyDescent="0.25">
      <c r="B3" s="285" t="s">
        <v>62</v>
      </c>
      <c r="C3" s="285"/>
      <c r="D3" s="285"/>
      <c r="E3" s="285"/>
      <c r="F3" s="285"/>
      <c r="G3" s="285"/>
      <c r="H3" s="285"/>
      <c r="I3" s="285"/>
      <c r="J3" s="3"/>
    </row>
    <row r="4" spans="2:11" ht="9" customHeight="1" thickBot="1" x14ac:dyDescent="0.25">
      <c r="B4" s="2"/>
      <c r="C4" s="2"/>
      <c r="G4" s="92"/>
      <c r="J4" s="3"/>
    </row>
    <row r="5" spans="2:11" x14ac:dyDescent="0.2">
      <c r="B5" s="117"/>
      <c r="C5" s="286" t="s">
        <v>7</v>
      </c>
      <c r="D5" s="4" t="s">
        <v>1</v>
      </c>
      <c r="E5" s="4" t="s">
        <v>2</v>
      </c>
      <c r="F5" s="109" t="s">
        <v>3</v>
      </c>
      <c r="G5" s="108" t="s">
        <v>1</v>
      </c>
      <c r="H5" s="5" t="s">
        <v>4</v>
      </c>
      <c r="I5" s="4" t="s">
        <v>5</v>
      </c>
      <c r="J5" s="3"/>
    </row>
    <row r="6" spans="2:11" x14ac:dyDescent="0.2">
      <c r="B6" s="6" t="s">
        <v>6</v>
      </c>
      <c r="C6" s="287"/>
      <c r="D6" s="10" t="s">
        <v>8</v>
      </c>
      <c r="E6" s="10" t="s">
        <v>9</v>
      </c>
      <c r="F6" s="107" t="s">
        <v>9</v>
      </c>
      <c r="G6" s="106" t="s">
        <v>8</v>
      </c>
      <c r="H6" s="11" t="s">
        <v>10</v>
      </c>
      <c r="I6" s="12" t="s">
        <v>63</v>
      </c>
      <c r="J6" s="3"/>
    </row>
    <row r="7" spans="2:11" ht="13.5" thickBot="1" x14ac:dyDescent="0.25">
      <c r="B7" s="7"/>
      <c r="C7" s="288"/>
      <c r="D7" s="14">
        <v>2019</v>
      </c>
      <c r="E7" s="10">
        <v>2020</v>
      </c>
      <c r="F7" s="105">
        <v>2020</v>
      </c>
      <c r="G7" s="104">
        <v>2020</v>
      </c>
      <c r="H7" s="11" t="s">
        <v>11</v>
      </c>
      <c r="I7" s="14" t="s">
        <v>12</v>
      </c>
      <c r="J7" s="3"/>
    </row>
    <row r="8" spans="2:11" x14ac:dyDescent="0.2">
      <c r="B8" s="4"/>
      <c r="C8" s="122" t="s">
        <v>96</v>
      </c>
      <c r="D8" s="15">
        <f>SUM(D10:D13)</f>
        <v>11616</v>
      </c>
      <c r="E8" s="15">
        <f>SUM(E10:E13)</f>
        <v>9600</v>
      </c>
      <c r="F8" s="15">
        <f t="shared" ref="F8:G8" si="0">SUM(F10:F13)</f>
        <v>12215</v>
      </c>
      <c r="G8" s="15">
        <f t="shared" si="0"/>
        <v>12130.151</v>
      </c>
      <c r="H8" s="16">
        <f>IFERROR(SUM(G8/F8*100),"x")</f>
        <v>99.305370446172731</v>
      </c>
      <c r="I8" s="16">
        <f>IFERROR((G8/D8)*100,"x")</f>
        <v>104.42623106060607</v>
      </c>
      <c r="J8" s="3"/>
      <c r="K8" s="3"/>
    </row>
    <row r="9" spans="2:11" x14ac:dyDescent="0.2">
      <c r="B9" s="17"/>
      <c r="C9" s="17" t="s">
        <v>13</v>
      </c>
      <c r="D9" s="123"/>
      <c r="E9" s="115"/>
      <c r="F9" s="124"/>
      <c r="G9" s="125"/>
      <c r="H9" s="114"/>
      <c r="I9" s="114"/>
      <c r="J9" s="3"/>
      <c r="K9" s="3"/>
    </row>
    <row r="10" spans="2:11" x14ac:dyDescent="0.2">
      <c r="B10" s="17">
        <v>2259</v>
      </c>
      <c r="C10" s="13" t="s">
        <v>14</v>
      </c>
      <c r="D10" s="20">
        <v>8300</v>
      </c>
      <c r="E10" s="20">
        <v>8300</v>
      </c>
      <c r="F10" s="21">
        <v>8300</v>
      </c>
      <c r="G10" s="19">
        <v>8300</v>
      </c>
      <c r="H10" s="22">
        <f t="shared" ref="H10:H13" si="1">IFERROR(SUM(G10/F10*100),"x")</f>
        <v>100</v>
      </c>
      <c r="I10" s="22">
        <f t="shared" ref="I10:I13" si="2">IFERROR((G10/D10)*100,"x")</f>
        <v>100</v>
      </c>
      <c r="J10" s="3"/>
      <c r="K10" s="3"/>
    </row>
    <row r="11" spans="2:11" x14ac:dyDescent="0.2">
      <c r="B11" s="17">
        <v>2249</v>
      </c>
      <c r="C11" s="13" t="s">
        <v>15</v>
      </c>
      <c r="D11" s="20">
        <v>1300</v>
      </c>
      <c r="E11" s="20">
        <v>1300</v>
      </c>
      <c r="F11" s="21">
        <v>1300</v>
      </c>
      <c r="G11" s="19">
        <v>1300</v>
      </c>
      <c r="H11" s="22">
        <f t="shared" si="1"/>
        <v>100</v>
      </c>
      <c r="I11" s="22">
        <f t="shared" si="2"/>
        <v>100</v>
      </c>
      <c r="J11" s="3"/>
      <c r="K11" s="3"/>
    </row>
    <row r="12" spans="2:11" x14ac:dyDescent="0.2">
      <c r="B12" s="17">
        <v>2243</v>
      </c>
      <c r="C12" s="13" t="s">
        <v>17</v>
      </c>
      <c r="D12" s="20">
        <v>2016</v>
      </c>
      <c r="E12" s="20">
        <v>0</v>
      </c>
      <c r="F12" s="21">
        <v>1555</v>
      </c>
      <c r="G12" s="19">
        <v>1571</v>
      </c>
      <c r="H12" s="22">
        <f t="shared" si="1"/>
        <v>101.02893890675242</v>
      </c>
      <c r="I12" s="22">
        <f t="shared" si="2"/>
        <v>77.926587301587304</v>
      </c>
      <c r="J12" s="3"/>
      <c r="K12" s="27"/>
    </row>
    <row r="13" spans="2:11" ht="13.5" thickBot="1" x14ac:dyDescent="0.25">
      <c r="B13" s="23">
        <v>2229</v>
      </c>
      <c r="C13" s="24" t="s">
        <v>64</v>
      </c>
      <c r="D13" s="25">
        <v>0</v>
      </c>
      <c r="E13" s="25">
        <v>0</v>
      </c>
      <c r="F13" s="126">
        <v>1060</v>
      </c>
      <c r="G13" s="127">
        <v>959.15099999999995</v>
      </c>
      <c r="H13" s="26">
        <f t="shared" si="1"/>
        <v>90.485943396226403</v>
      </c>
      <c r="I13" s="26" t="str">
        <f t="shared" si="2"/>
        <v>x</v>
      </c>
      <c r="J13" s="3"/>
      <c r="K13" s="27"/>
    </row>
    <row r="14" spans="2:11" ht="9" customHeight="1" x14ac:dyDescent="0.2">
      <c r="B14" s="33"/>
      <c r="C14" s="33"/>
      <c r="D14" s="28"/>
      <c r="E14" s="28"/>
      <c r="F14" s="112"/>
      <c r="G14" s="112"/>
      <c r="H14" s="29"/>
      <c r="I14" s="29"/>
      <c r="J14" s="3"/>
      <c r="K14" s="3"/>
    </row>
    <row r="15" spans="2:11" ht="12.75" customHeight="1" x14ac:dyDescent="0.25">
      <c r="B15" s="285" t="s">
        <v>65</v>
      </c>
      <c r="C15" s="285"/>
      <c r="D15" s="285"/>
      <c r="E15" s="285"/>
      <c r="F15" s="285"/>
      <c r="G15" s="285"/>
      <c r="H15" s="285"/>
      <c r="I15" s="285"/>
      <c r="J15" s="3"/>
      <c r="K15" s="3"/>
    </row>
    <row r="16" spans="2:11" ht="13.5" thickBot="1" x14ac:dyDescent="0.25">
      <c r="B16" s="2"/>
      <c r="C16" s="2"/>
      <c r="G16" s="92"/>
      <c r="J16" s="3"/>
      <c r="K16" s="3"/>
    </row>
    <row r="17" spans="1:12" x14ac:dyDescent="0.2">
      <c r="B17" s="116"/>
      <c r="C17" s="286" t="s">
        <v>97</v>
      </c>
      <c r="D17" s="4" t="s">
        <v>1</v>
      </c>
      <c r="E17" s="4" t="s">
        <v>2</v>
      </c>
      <c r="F17" s="109" t="s">
        <v>3</v>
      </c>
      <c r="G17" s="108" t="s">
        <v>1</v>
      </c>
      <c r="H17" s="5" t="s">
        <v>4</v>
      </c>
      <c r="I17" s="4" t="s">
        <v>5</v>
      </c>
      <c r="J17" s="3"/>
      <c r="K17" s="3"/>
    </row>
    <row r="18" spans="1:12" x14ac:dyDescent="0.2">
      <c r="B18" s="10" t="s">
        <v>6</v>
      </c>
      <c r="C18" s="287"/>
      <c r="D18" s="10" t="s">
        <v>8</v>
      </c>
      <c r="E18" s="10" t="s">
        <v>9</v>
      </c>
      <c r="F18" s="107" t="s">
        <v>9</v>
      </c>
      <c r="G18" s="106" t="s">
        <v>8</v>
      </c>
      <c r="H18" s="11" t="s">
        <v>10</v>
      </c>
      <c r="I18" s="12" t="s">
        <v>63</v>
      </c>
      <c r="J18" s="3"/>
      <c r="K18" s="3"/>
    </row>
    <row r="19" spans="1:12" ht="13.5" thickBot="1" x14ac:dyDescent="0.25">
      <c r="B19" s="23"/>
      <c r="C19" s="288"/>
      <c r="D19" s="14">
        <v>2019</v>
      </c>
      <c r="E19" s="10">
        <v>2020</v>
      </c>
      <c r="F19" s="105">
        <v>2020</v>
      </c>
      <c r="G19" s="104">
        <v>2020</v>
      </c>
      <c r="H19" s="11" t="s">
        <v>11</v>
      </c>
      <c r="I19" s="14" t="s">
        <v>12</v>
      </c>
      <c r="J19" s="3"/>
      <c r="K19" s="3"/>
    </row>
    <row r="20" spans="1:12" x14ac:dyDescent="0.2">
      <c r="B20" s="4"/>
      <c r="C20" s="30" t="s">
        <v>97</v>
      </c>
      <c r="D20" s="15">
        <f>SUM(D23:D23)</f>
        <v>846</v>
      </c>
      <c r="E20" s="128">
        <f>SUM(E23:E23)</f>
        <v>0</v>
      </c>
      <c r="F20" s="129">
        <f>SUM(F23:F23)</f>
        <v>382.73</v>
      </c>
      <c r="G20" s="129">
        <f>SUM(G21:G23)</f>
        <v>499.72400000000005</v>
      </c>
      <c r="H20" s="31">
        <f>IFERROR((G20/F20)*100,"x")</f>
        <v>130.56828573668122</v>
      </c>
      <c r="I20" s="31">
        <f>IFERROR((G20/D20)*100,"x")</f>
        <v>59.069030732860526</v>
      </c>
      <c r="J20" s="3"/>
      <c r="K20" s="3"/>
    </row>
    <row r="21" spans="1:12" x14ac:dyDescent="0.2">
      <c r="B21" s="17"/>
      <c r="C21" s="7" t="s">
        <v>13</v>
      </c>
      <c r="D21" s="115"/>
      <c r="E21" s="38"/>
      <c r="F21" s="21"/>
      <c r="G21" s="21"/>
      <c r="H21" s="32"/>
      <c r="I21" s="32"/>
      <c r="J21" s="3"/>
      <c r="K21" s="3"/>
    </row>
    <row r="22" spans="1:12" x14ac:dyDescent="0.2">
      <c r="B22" s="17">
        <v>2229</v>
      </c>
      <c r="C22" s="80" t="s">
        <v>66</v>
      </c>
      <c r="D22" s="20">
        <v>0</v>
      </c>
      <c r="E22" s="38">
        <v>0</v>
      </c>
      <c r="F22" s="21">
        <v>116.994</v>
      </c>
      <c r="G22" s="21">
        <v>116.994</v>
      </c>
      <c r="H22" s="32">
        <f t="shared" ref="H22:H23" si="3">IFERROR((G22/F22)*100,"x")</f>
        <v>100</v>
      </c>
      <c r="I22" s="32" t="str">
        <f>IFERROR((G22/D22)*100,"x")</f>
        <v>x</v>
      </c>
      <c r="J22" s="3"/>
      <c r="K22" s="3"/>
    </row>
    <row r="23" spans="1:12" ht="13.5" thickBot="1" x14ac:dyDescent="0.25">
      <c r="B23" s="23">
        <v>2229</v>
      </c>
      <c r="C23" s="130" t="s">
        <v>67</v>
      </c>
      <c r="D23" s="25">
        <v>846</v>
      </c>
      <c r="E23" s="131">
        <v>0</v>
      </c>
      <c r="F23" s="126">
        <v>382.73</v>
      </c>
      <c r="G23" s="127">
        <v>382.73</v>
      </c>
      <c r="H23" s="26">
        <f t="shared" si="3"/>
        <v>100</v>
      </c>
      <c r="I23" s="26">
        <f>IFERROR((G23/D23)*100,"x")</f>
        <v>45.239952718676122</v>
      </c>
      <c r="J23" s="3"/>
      <c r="K23" s="3"/>
    </row>
    <row r="24" spans="1:12" x14ac:dyDescent="0.2">
      <c r="B24" s="33"/>
      <c r="C24" s="113"/>
      <c r="D24" s="33"/>
      <c r="E24" s="33"/>
      <c r="F24" s="112"/>
      <c r="G24" s="112"/>
      <c r="H24" s="33"/>
      <c r="I24" s="33"/>
    </row>
    <row r="25" spans="1:12" ht="15.75" x14ac:dyDescent="0.25">
      <c r="A25" s="34"/>
      <c r="B25" s="289" t="s">
        <v>68</v>
      </c>
      <c r="C25" s="289"/>
      <c r="D25" s="289"/>
      <c r="E25" s="289"/>
      <c r="F25" s="289"/>
      <c r="G25" s="289"/>
      <c r="H25" s="289"/>
      <c r="I25" s="289"/>
    </row>
    <row r="26" spans="1:12" ht="13.5" thickBot="1" x14ac:dyDescent="0.25">
      <c r="B26" s="2"/>
      <c r="C26" s="2"/>
      <c r="D26" s="36"/>
      <c r="E26" s="35"/>
      <c r="F26" s="111"/>
      <c r="G26" s="110"/>
      <c r="H26" s="35"/>
      <c r="I26" s="35"/>
    </row>
    <row r="27" spans="1:12" x14ac:dyDescent="0.2">
      <c r="A27" s="132"/>
      <c r="B27" s="5"/>
      <c r="C27" s="282" t="s">
        <v>58</v>
      </c>
      <c r="D27" s="4" t="s">
        <v>1</v>
      </c>
      <c r="E27" s="4" t="s">
        <v>2</v>
      </c>
      <c r="F27" s="109" t="s">
        <v>3</v>
      </c>
      <c r="G27" s="108" t="s">
        <v>1</v>
      </c>
      <c r="H27" s="5" t="s">
        <v>4</v>
      </c>
      <c r="I27" s="4" t="s">
        <v>5</v>
      </c>
      <c r="J27" s="3"/>
      <c r="K27" s="3"/>
    </row>
    <row r="28" spans="1:12" x14ac:dyDescent="0.2">
      <c r="A28" s="132"/>
      <c r="B28" s="9" t="s">
        <v>6</v>
      </c>
      <c r="C28" s="283"/>
      <c r="D28" s="10" t="s">
        <v>8</v>
      </c>
      <c r="E28" s="10" t="s">
        <v>9</v>
      </c>
      <c r="F28" s="107" t="s">
        <v>9</v>
      </c>
      <c r="G28" s="106" t="s">
        <v>8</v>
      </c>
      <c r="H28" s="11" t="s">
        <v>10</v>
      </c>
      <c r="I28" s="12" t="s">
        <v>63</v>
      </c>
      <c r="J28" s="3"/>
      <c r="K28" s="3"/>
    </row>
    <row r="29" spans="1:12" ht="13.5" thickBot="1" x14ac:dyDescent="0.25">
      <c r="A29" s="132"/>
      <c r="B29" s="23"/>
      <c r="C29" s="284"/>
      <c r="D29" s="14">
        <v>2019</v>
      </c>
      <c r="E29" s="14">
        <v>2020</v>
      </c>
      <c r="F29" s="104">
        <v>2020</v>
      </c>
      <c r="G29" s="104">
        <v>2020</v>
      </c>
      <c r="H29" s="133" t="s">
        <v>11</v>
      </c>
      <c r="I29" s="14" t="s">
        <v>12</v>
      </c>
      <c r="J29" s="3"/>
      <c r="K29" s="3"/>
    </row>
    <row r="30" spans="1:12" x14ac:dyDescent="0.2">
      <c r="A30" s="132"/>
      <c r="B30" s="134"/>
      <c r="C30" s="135" t="s">
        <v>18</v>
      </c>
      <c r="D30" s="136">
        <f>D32+D61+D63+D81</f>
        <v>941977.12446000008</v>
      </c>
      <c r="E30" s="136">
        <f>E32+E61+E63+E81</f>
        <v>1227802</v>
      </c>
      <c r="F30" s="136">
        <f>F32+F61+F63+F81</f>
        <v>1257618.8196299998</v>
      </c>
      <c r="G30" s="136">
        <f>G32+G61+G63+G81</f>
        <v>1251400.7774199999</v>
      </c>
      <c r="H30" s="137">
        <f>IFERROR((G30/F30)*100,"x")</f>
        <v>99.505570200370471</v>
      </c>
      <c r="I30" s="138">
        <f>IFERROR(G30/D30*100,"x")</f>
        <v>132.84831923465029</v>
      </c>
      <c r="J30" s="3"/>
      <c r="K30" s="37"/>
    </row>
    <row r="31" spans="1:12" x14ac:dyDescent="0.2">
      <c r="A31" s="132"/>
      <c r="B31" s="139"/>
      <c r="C31" s="140" t="s">
        <v>13</v>
      </c>
      <c r="D31" s="141"/>
      <c r="E31" s="141"/>
      <c r="F31" s="141"/>
      <c r="G31" s="141"/>
      <c r="H31" s="142"/>
      <c r="I31" s="143"/>
      <c r="J31" s="3"/>
      <c r="K31" s="8"/>
    </row>
    <row r="32" spans="1:12" x14ac:dyDescent="0.2">
      <c r="A32" s="132"/>
      <c r="B32" s="250">
        <v>2291</v>
      </c>
      <c r="C32" s="251" t="s">
        <v>19</v>
      </c>
      <c r="D32" s="252">
        <f>SUM(D33:D60)-D43-D44-D45-D46</f>
        <v>939832.78303000005</v>
      </c>
      <c r="E32" s="252">
        <f t="shared" ref="E32:G32" si="4">SUM(E33:E60)-E43-E44-E45-E46</f>
        <v>1227572</v>
      </c>
      <c r="F32" s="252">
        <f t="shared" si="4"/>
        <v>1239177.2649999999</v>
      </c>
      <c r="G32" s="252">
        <f t="shared" si="4"/>
        <v>1237312.13793</v>
      </c>
      <c r="H32" s="253">
        <f t="shared" ref="H32:H85" si="5">IFERROR((G32/F32)*100,"x")</f>
        <v>99.849486661619807</v>
      </c>
      <c r="I32" s="254">
        <f t="shared" ref="I32:I85" si="6">IFERROR(G32/D32*100,"x")</f>
        <v>131.6523705356322</v>
      </c>
      <c r="J32" s="3"/>
      <c r="K32" s="37"/>
      <c r="L32" s="103"/>
    </row>
    <row r="33" spans="1:11" ht="24" x14ac:dyDescent="0.2">
      <c r="A33" s="132"/>
      <c r="B33" s="255"/>
      <c r="C33" s="256" t="s">
        <v>69</v>
      </c>
      <c r="D33" s="257">
        <v>974.63869999999997</v>
      </c>
      <c r="E33" s="257">
        <v>1100</v>
      </c>
      <c r="F33" s="257"/>
      <c r="G33" s="257"/>
      <c r="H33" s="258" t="str">
        <f t="shared" si="5"/>
        <v>x</v>
      </c>
      <c r="I33" s="259">
        <f t="shared" si="6"/>
        <v>0</v>
      </c>
      <c r="J33" s="3"/>
      <c r="K33" s="37"/>
    </row>
    <row r="34" spans="1:11" ht="24" x14ac:dyDescent="0.2">
      <c r="A34" s="132"/>
      <c r="B34" s="255"/>
      <c r="C34" s="256" t="s">
        <v>70</v>
      </c>
      <c r="D34" s="257">
        <v>0</v>
      </c>
      <c r="E34" s="257">
        <v>450</v>
      </c>
      <c r="F34" s="257"/>
      <c r="G34" s="257"/>
      <c r="H34" s="258" t="str">
        <f t="shared" si="5"/>
        <v>x</v>
      </c>
      <c r="I34" s="259" t="str">
        <f t="shared" si="6"/>
        <v>x</v>
      </c>
      <c r="J34" s="3"/>
      <c r="K34" s="37"/>
    </row>
    <row r="35" spans="1:11" x14ac:dyDescent="0.2">
      <c r="A35" s="132"/>
      <c r="B35" s="255"/>
      <c r="C35" s="256" t="s">
        <v>30</v>
      </c>
      <c r="D35" s="257">
        <v>257.68</v>
      </c>
      <c r="E35" s="257">
        <v>1160</v>
      </c>
      <c r="F35" s="257"/>
      <c r="G35" s="257"/>
      <c r="H35" s="258" t="str">
        <f t="shared" si="5"/>
        <v>x</v>
      </c>
      <c r="I35" s="259">
        <f t="shared" si="6"/>
        <v>0</v>
      </c>
      <c r="J35" s="3"/>
      <c r="K35" s="37"/>
    </row>
    <row r="36" spans="1:11" x14ac:dyDescent="0.2">
      <c r="A36" s="132"/>
      <c r="B36" s="255"/>
      <c r="C36" s="256" t="s">
        <v>21</v>
      </c>
      <c r="D36" s="257">
        <v>231.89</v>
      </c>
      <c r="E36" s="257">
        <v>230</v>
      </c>
      <c r="F36" s="257"/>
      <c r="G36" s="257"/>
      <c r="H36" s="258" t="str">
        <f t="shared" si="5"/>
        <v>x</v>
      </c>
      <c r="I36" s="259">
        <f t="shared" si="6"/>
        <v>0</v>
      </c>
      <c r="J36" s="39"/>
      <c r="K36" s="37"/>
    </row>
    <row r="37" spans="1:11" x14ac:dyDescent="0.2">
      <c r="A37" s="132"/>
      <c r="B37" s="255"/>
      <c r="C37" s="256" t="s">
        <v>71</v>
      </c>
      <c r="D37" s="257">
        <v>48.873699999999999</v>
      </c>
      <c r="E37" s="257">
        <v>60</v>
      </c>
      <c r="F37" s="257"/>
      <c r="G37" s="257"/>
      <c r="H37" s="258" t="str">
        <f t="shared" si="5"/>
        <v>x</v>
      </c>
      <c r="I37" s="259">
        <f t="shared" si="6"/>
        <v>0</v>
      </c>
      <c r="J37" s="3"/>
      <c r="K37" s="37"/>
    </row>
    <row r="38" spans="1:11" x14ac:dyDescent="0.2">
      <c r="A38" s="132"/>
      <c r="B38" s="255"/>
      <c r="C38" s="256" t="s">
        <v>72</v>
      </c>
      <c r="D38" s="257">
        <v>385.92266000000001</v>
      </c>
      <c r="E38" s="257">
        <v>500</v>
      </c>
      <c r="F38" s="257"/>
      <c r="G38" s="257"/>
      <c r="H38" s="258" t="str">
        <f t="shared" si="5"/>
        <v>x</v>
      </c>
      <c r="I38" s="259">
        <f t="shared" si="6"/>
        <v>0</v>
      </c>
      <c r="J38" s="3"/>
      <c r="K38" s="37"/>
    </row>
    <row r="39" spans="1:11" x14ac:dyDescent="0.2">
      <c r="A39" s="132"/>
      <c r="B39" s="255"/>
      <c r="C39" s="256" t="s">
        <v>34</v>
      </c>
      <c r="D39" s="257">
        <v>908.38012000000003</v>
      </c>
      <c r="E39" s="257">
        <v>950</v>
      </c>
      <c r="F39" s="257"/>
      <c r="G39" s="257"/>
      <c r="H39" s="258" t="str">
        <f t="shared" si="5"/>
        <v>x</v>
      </c>
      <c r="I39" s="259">
        <f t="shared" si="6"/>
        <v>0</v>
      </c>
      <c r="J39" s="3"/>
      <c r="K39" s="37"/>
    </row>
    <row r="40" spans="1:11" x14ac:dyDescent="0.2">
      <c r="A40" s="132"/>
      <c r="B40" s="255"/>
      <c r="C40" s="256" t="s">
        <v>28</v>
      </c>
      <c r="D40" s="257">
        <v>0</v>
      </c>
      <c r="E40" s="257">
        <v>100</v>
      </c>
      <c r="F40" s="257"/>
      <c r="G40" s="257"/>
      <c r="H40" s="258" t="str">
        <f t="shared" si="5"/>
        <v>x</v>
      </c>
      <c r="I40" s="259" t="str">
        <f t="shared" si="6"/>
        <v>x</v>
      </c>
      <c r="J40" s="3"/>
      <c r="K40" s="37"/>
    </row>
    <row r="41" spans="1:11" x14ac:dyDescent="0.2">
      <c r="A41" s="132"/>
      <c r="B41" s="255"/>
      <c r="C41" s="256" t="s">
        <v>26</v>
      </c>
      <c r="D41" s="257">
        <v>233.34290999999999</v>
      </c>
      <c r="E41" s="257">
        <v>280</v>
      </c>
      <c r="F41" s="257"/>
      <c r="G41" s="257"/>
      <c r="H41" s="258" t="str">
        <f t="shared" si="5"/>
        <v>x</v>
      </c>
      <c r="I41" s="259">
        <f t="shared" si="6"/>
        <v>0</v>
      </c>
      <c r="J41" s="3"/>
      <c r="K41" s="37"/>
    </row>
    <row r="42" spans="1:11" ht="24" hidden="1" x14ac:dyDescent="0.2">
      <c r="A42" s="132"/>
      <c r="B42" s="255"/>
      <c r="C42" s="256" t="s">
        <v>73</v>
      </c>
      <c r="D42" s="257">
        <f>SUM(D43:D46)</f>
        <v>0</v>
      </c>
      <c r="E42" s="257">
        <f t="shared" ref="E42" si="7">SUM(E43:E46)</f>
        <v>0</v>
      </c>
      <c r="F42" s="257"/>
      <c r="G42" s="257"/>
      <c r="H42" s="258" t="str">
        <f t="shared" si="5"/>
        <v>x</v>
      </c>
      <c r="I42" s="259" t="str">
        <f t="shared" si="6"/>
        <v>x</v>
      </c>
      <c r="J42" s="3"/>
      <c r="K42" s="37"/>
    </row>
    <row r="43" spans="1:11" hidden="1" x14ac:dyDescent="0.2">
      <c r="A43" s="132"/>
      <c r="B43" s="255"/>
      <c r="C43" s="256"/>
      <c r="D43" s="257">
        <v>0</v>
      </c>
      <c r="E43" s="257"/>
      <c r="F43" s="257"/>
      <c r="G43" s="257"/>
      <c r="H43" s="258" t="str">
        <f t="shared" si="5"/>
        <v>x</v>
      </c>
      <c r="I43" s="259" t="str">
        <f t="shared" si="6"/>
        <v>x</v>
      </c>
      <c r="J43" s="3"/>
      <c r="K43" s="37"/>
    </row>
    <row r="44" spans="1:11" hidden="1" x14ac:dyDescent="0.2">
      <c r="A44" s="132"/>
      <c r="B44" s="255"/>
      <c r="C44" s="256"/>
      <c r="D44" s="260">
        <v>0</v>
      </c>
      <c r="E44" s="260"/>
      <c r="F44" s="260"/>
      <c r="G44" s="260"/>
      <c r="H44" s="258" t="str">
        <f t="shared" si="5"/>
        <v>x</v>
      </c>
      <c r="I44" s="261" t="str">
        <f t="shared" si="6"/>
        <v>x</v>
      </c>
      <c r="J44" s="3"/>
      <c r="K44" s="37"/>
    </row>
    <row r="45" spans="1:11" hidden="1" x14ac:dyDescent="0.2">
      <c r="A45" s="132"/>
      <c r="B45" s="255"/>
      <c r="C45" s="256">
        <v>92</v>
      </c>
      <c r="D45" s="260">
        <v>0</v>
      </c>
      <c r="E45" s="260"/>
      <c r="F45" s="260"/>
      <c r="G45" s="260"/>
      <c r="H45" s="258" t="str">
        <f t="shared" si="5"/>
        <v>x</v>
      </c>
      <c r="I45" s="261" t="str">
        <f t="shared" si="6"/>
        <v>x</v>
      </c>
      <c r="J45" s="3"/>
      <c r="K45" s="37"/>
    </row>
    <row r="46" spans="1:11" hidden="1" x14ac:dyDescent="0.2">
      <c r="A46" s="132"/>
      <c r="B46" s="255"/>
      <c r="C46" s="256"/>
      <c r="D46" s="260">
        <v>0</v>
      </c>
      <c r="E46" s="260"/>
      <c r="F46" s="260"/>
      <c r="G46" s="260"/>
      <c r="H46" s="258" t="str">
        <f t="shared" si="5"/>
        <v>x</v>
      </c>
      <c r="I46" s="261" t="str">
        <f t="shared" si="6"/>
        <v>x</v>
      </c>
      <c r="J46" s="3"/>
      <c r="K46" s="37"/>
    </row>
    <row r="47" spans="1:11" ht="24" x14ac:dyDescent="0.2">
      <c r="A47" s="132"/>
      <c r="B47" s="255"/>
      <c r="C47" s="256" t="s">
        <v>74</v>
      </c>
      <c r="D47" s="257">
        <v>0</v>
      </c>
      <c r="E47" s="257">
        <v>500</v>
      </c>
      <c r="F47" s="257"/>
      <c r="G47" s="257"/>
      <c r="H47" s="258" t="str">
        <f t="shared" si="5"/>
        <v>x</v>
      </c>
      <c r="I47" s="259" t="str">
        <f t="shared" si="6"/>
        <v>x</v>
      </c>
      <c r="J47" s="3"/>
      <c r="K47" s="37"/>
    </row>
    <row r="48" spans="1:11" hidden="1" x14ac:dyDescent="0.2">
      <c r="A48" s="132"/>
      <c r="B48" s="255"/>
      <c r="C48" s="256" t="s">
        <v>20</v>
      </c>
      <c r="D48" s="257">
        <v>0</v>
      </c>
      <c r="E48" s="257">
        <v>0</v>
      </c>
      <c r="F48" s="257"/>
      <c r="G48" s="257"/>
      <c r="H48" s="258" t="str">
        <f t="shared" si="5"/>
        <v>x</v>
      </c>
      <c r="I48" s="259" t="str">
        <f t="shared" si="6"/>
        <v>x</v>
      </c>
      <c r="J48" s="41"/>
      <c r="K48" s="37"/>
    </row>
    <row r="49" spans="1:11" ht="12.95" hidden="1" customHeight="1" thickBot="1" x14ac:dyDescent="0.25">
      <c r="A49" s="132"/>
      <c r="B49" s="255"/>
      <c r="C49" s="256" t="s">
        <v>32</v>
      </c>
      <c r="D49" s="260">
        <v>5028.1581200000001</v>
      </c>
      <c r="E49" s="260">
        <v>6000</v>
      </c>
      <c r="F49" s="260"/>
      <c r="G49" s="260"/>
      <c r="H49" s="258" t="str">
        <f t="shared" si="5"/>
        <v>x</v>
      </c>
      <c r="I49" s="261">
        <f t="shared" si="6"/>
        <v>0</v>
      </c>
      <c r="J49" s="41"/>
      <c r="K49" s="37"/>
    </row>
    <row r="50" spans="1:11" x14ac:dyDescent="0.2">
      <c r="A50" s="132"/>
      <c r="B50" s="255"/>
      <c r="C50" s="256" t="s">
        <v>33</v>
      </c>
      <c r="D50" s="257">
        <v>904.15840000000003</v>
      </c>
      <c r="E50" s="257">
        <v>1000</v>
      </c>
      <c r="F50" s="257"/>
      <c r="G50" s="257"/>
      <c r="H50" s="258" t="str">
        <f t="shared" si="5"/>
        <v>x</v>
      </c>
      <c r="I50" s="259">
        <f t="shared" si="6"/>
        <v>0</v>
      </c>
      <c r="J50" s="41"/>
      <c r="K50" s="37"/>
    </row>
    <row r="51" spans="1:11" x14ac:dyDescent="0.2">
      <c r="A51" s="132"/>
      <c r="B51" s="255"/>
      <c r="C51" s="256" t="s">
        <v>75</v>
      </c>
      <c r="D51" s="257">
        <v>1976.51217</v>
      </c>
      <c r="E51" s="257">
        <v>2300</v>
      </c>
      <c r="F51" s="257"/>
      <c r="G51" s="257"/>
      <c r="H51" s="258" t="str">
        <f t="shared" si="5"/>
        <v>x</v>
      </c>
      <c r="I51" s="259">
        <f t="shared" si="6"/>
        <v>0</v>
      </c>
      <c r="J51" s="3"/>
      <c r="K51" s="37"/>
    </row>
    <row r="52" spans="1:11" x14ac:dyDescent="0.2">
      <c r="A52" s="132"/>
      <c r="B52" s="255"/>
      <c r="C52" s="256" t="s">
        <v>76</v>
      </c>
      <c r="D52" s="257">
        <v>205.864</v>
      </c>
      <c r="E52" s="257">
        <v>250</v>
      </c>
      <c r="F52" s="257"/>
      <c r="G52" s="257"/>
      <c r="H52" s="258" t="str">
        <f t="shared" si="5"/>
        <v>x</v>
      </c>
      <c r="I52" s="259">
        <f t="shared" si="6"/>
        <v>0</v>
      </c>
      <c r="J52" s="3"/>
      <c r="K52" s="37"/>
    </row>
    <row r="53" spans="1:11" x14ac:dyDescent="0.2">
      <c r="A53" s="132"/>
      <c r="B53" s="255"/>
      <c r="C53" s="256" t="s">
        <v>36</v>
      </c>
      <c r="D53" s="257">
        <v>0</v>
      </c>
      <c r="E53" s="257">
        <v>1800</v>
      </c>
      <c r="F53" s="257"/>
      <c r="G53" s="257"/>
      <c r="H53" s="258" t="str">
        <f t="shared" si="5"/>
        <v>x</v>
      </c>
      <c r="I53" s="259" t="str">
        <f t="shared" si="6"/>
        <v>x</v>
      </c>
      <c r="J53" s="3"/>
      <c r="K53" s="37"/>
    </row>
    <row r="54" spans="1:11" x14ac:dyDescent="0.2">
      <c r="A54" s="132"/>
      <c r="B54" s="255"/>
      <c r="C54" s="256" t="s">
        <v>77</v>
      </c>
      <c r="D54" s="257">
        <v>2186.01125</v>
      </c>
      <c r="E54" s="257">
        <f>5200-250</f>
        <v>4950</v>
      </c>
      <c r="F54" s="257"/>
      <c r="G54" s="257"/>
      <c r="H54" s="258" t="str">
        <f t="shared" si="5"/>
        <v>x</v>
      </c>
      <c r="I54" s="259">
        <f t="shared" si="6"/>
        <v>0</v>
      </c>
      <c r="J54" s="3"/>
      <c r="K54" s="37"/>
    </row>
    <row r="55" spans="1:11" ht="13.5" customHeight="1" x14ac:dyDescent="0.2">
      <c r="A55" s="132"/>
      <c r="B55" s="255"/>
      <c r="C55" s="256" t="s">
        <v>38</v>
      </c>
      <c r="D55" s="257">
        <v>65.125</v>
      </c>
      <c r="E55" s="257">
        <v>67</v>
      </c>
      <c r="F55" s="257"/>
      <c r="G55" s="257"/>
      <c r="H55" s="258" t="str">
        <f t="shared" si="5"/>
        <v>x</v>
      </c>
      <c r="I55" s="259">
        <f t="shared" si="6"/>
        <v>0</v>
      </c>
      <c r="J55" s="3"/>
      <c r="K55" s="37"/>
    </row>
    <row r="56" spans="1:11" ht="24" x14ac:dyDescent="0.2">
      <c r="A56" s="132"/>
      <c r="B56" s="255"/>
      <c r="C56" s="256" t="s">
        <v>78</v>
      </c>
      <c r="D56" s="257">
        <v>0</v>
      </c>
      <c r="E56" s="257">
        <v>13</v>
      </c>
      <c r="F56" s="257"/>
      <c r="G56" s="257"/>
      <c r="H56" s="258" t="str">
        <f t="shared" si="5"/>
        <v>x</v>
      </c>
      <c r="I56" s="259" t="str">
        <f t="shared" si="6"/>
        <v>x</v>
      </c>
      <c r="J56" s="3"/>
      <c r="K56" s="37"/>
    </row>
    <row r="57" spans="1:11" x14ac:dyDescent="0.2">
      <c r="A57" s="132"/>
      <c r="B57" s="255"/>
      <c r="C57" s="256" t="s">
        <v>25</v>
      </c>
      <c r="D57" s="257">
        <v>0</v>
      </c>
      <c r="E57" s="257">
        <v>600</v>
      </c>
      <c r="F57" s="257"/>
      <c r="G57" s="257"/>
      <c r="H57" s="258" t="str">
        <f t="shared" si="5"/>
        <v>x</v>
      </c>
      <c r="I57" s="259" t="str">
        <f t="shared" si="6"/>
        <v>x</v>
      </c>
      <c r="J57" s="3"/>
      <c r="K57" s="37"/>
    </row>
    <row r="58" spans="1:11" s="100" customFormat="1" x14ac:dyDescent="0.2">
      <c r="A58" s="144"/>
      <c r="B58" s="255"/>
      <c r="C58" s="256" t="s">
        <v>31</v>
      </c>
      <c r="D58" s="257">
        <f>926253.40462</f>
        <v>926253.40462000004</v>
      </c>
      <c r="E58" s="257">
        <v>1205000</v>
      </c>
      <c r="F58" s="257">
        <v>1239175.2649999999</v>
      </c>
      <c r="G58" s="257">
        <v>1237309.87793</v>
      </c>
      <c r="H58" s="258">
        <f t="shared" si="5"/>
        <v>99.849465436997733</v>
      </c>
      <c r="I58" s="259">
        <f t="shared" si="6"/>
        <v>133.58222185834904</v>
      </c>
      <c r="J58" s="101"/>
      <c r="K58" s="37"/>
    </row>
    <row r="59" spans="1:11" x14ac:dyDescent="0.2">
      <c r="A59" s="132"/>
      <c r="B59" s="250"/>
      <c r="C59" s="256" t="s">
        <v>22</v>
      </c>
      <c r="D59" s="257">
        <v>170.595</v>
      </c>
      <c r="E59" s="257">
        <v>260</v>
      </c>
      <c r="F59" s="257"/>
      <c r="G59" s="257"/>
      <c r="H59" s="258" t="str">
        <f t="shared" si="5"/>
        <v>x</v>
      </c>
      <c r="I59" s="259">
        <f t="shared" si="6"/>
        <v>0</v>
      </c>
      <c r="J59" s="3"/>
      <c r="K59" s="37"/>
    </row>
    <row r="60" spans="1:11" x14ac:dyDescent="0.2">
      <c r="A60" s="132"/>
      <c r="B60" s="250"/>
      <c r="C60" s="256" t="s">
        <v>37</v>
      </c>
      <c r="D60" s="257">
        <v>2.2263799999999998</v>
      </c>
      <c r="E60" s="257">
        <v>2</v>
      </c>
      <c r="F60" s="257">
        <v>2</v>
      </c>
      <c r="G60" s="257">
        <v>2.2599999999999998</v>
      </c>
      <c r="H60" s="258">
        <f t="shared" si="5"/>
        <v>112.99999999999999</v>
      </c>
      <c r="I60" s="259">
        <f t="shared" si="6"/>
        <v>101.51007465032924</v>
      </c>
      <c r="J60" s="3"/>
      <c r="K60" s="37"/>
    </row>
    <row r="61" spans="1:11" s="42" customFormat="1" ht="15" customHeight="1" x14ac:dyDescent="0.2">
      <c r="A61" s="267"/>
      <c r="B61" s="273">
        <v>2291</v>
      </c>
      <c r="C61" s="145" t="s">
        <v>39</v>
      </c>
      <c r="D61" s="146">
        <f>D62</f>
        <v>129.39500000000001</v>
      </c>
      <c r="E61" s="146">
        <f t="shared" ref="E61:F61" si="8">E62</f>
        <v>170</v>
      </c>
      <c r="F61" s="146">
        <f t="shared" si="8"/>
        <v>279.51</v>
      </c>
      <c r="G61" s="146">
        <f>G62</f>
        <v>267.43</v>
      </c>
      <c r="H61" s="147">
        <f t="shared" si="5"/>
        <v>95.678151050051881</v>
      </c>
      <c r="I61" s="148">
        <f t="shared" si="6"/>
        <v>206.67722864098303</v>
      </c>
      <c r="J61" s="45"/>
      <c r="K61" s="37"/>
    </row>
    <row r="62" spans="1:11" s="42" customFormat="1" x14ac:dyDescent="0.2">
      <c r="A62" s="267"/>
      <c r="B62" s="273"/>
      <c r="C62" s="150" t="s">
        <v>40</v>
      </c>
      <c r="D62" s="151">
        <v>129.39500000000001</v>
      </c>
      <c r="E62" s="151">
        <v>170</v>
      </c>
      <c r="F62" s="151">
        <v>279.51</v>
      </c>
      <c r="G62" s="151">
        <v>267.43</v>
      </c>
      <c r="H62" s="152">
        <f t="shared" si="5"/>
        <v>95.678151050051881</v>
      </c>
      <c r="I62" s="153">
        <f t="shared" si="6"/>
        <v>206.67722864098303</v>
      </c>
      <c r="J62" s="45"/>
      <c r="K62" s="37"/>
    </row>
    <row r="63" spans="1:11" x14ac:dyDescent="0.2">
      <c r="A63" s="132"/>
      <c r="B63" s="272">
        <v>2291</v>
      </c>
      <c r="C63" s="154" t="s">
        <v>41</v>
      </c>
      <c r="D63" s="155">
        <f>SUM(D64:D80)</f>
        <v>1449.36905</v>
      </c>
      <c r="E63" s="155">
        <f t="shared" ref="E63:G63" si="9">SUM(E64:E80)</f>
        <v>60</v>
      </c>
      <c r="F63" s="155">
        <f>SUM(F64:F80)</f>
        <v>16966.04463</v>
      </c>
      <c r="G63" s="155">
        <f t="shared" si="9"/>
        <v>13315.13824</v>
      </c>
      <c r="H63" s="156">
        <f t="shared" si="5"/>
        <v>78.481098749767924</v>
      </c>
      <c r="I63" s="157">
        <f t="shared" si="6"/>
        <v>918.68515061778101</v>
      </c>
      <c r="J63" s="3"/>
      <c r="K63" s="37"/>
    </row>
    <row r="64" spans="1:11" s="46" customFormat="1" ht="24" x14ac:dyDescent="0.2">
      <c r="A64" s="268"/>
      <c r="B64" s="272"/>
      <c r="C64" s="158" t="s">
        <v>70</v>
      </c>
      <c r="D64" s="159"/>
      <c r="E64" s="159"/>
      <c r="F64" s="159">
        <v>450</v>
      </c>
      <c r="G64" s="159"/>
      <c r="H64" s="160">
        <f t="shared" si="5"/>
        <v>0</v>
      </c>
      <c r="I64" s="161" t="str">
        <f t="shared" si="6"/>
        <v>x</v>
      </c>
      <c r="K64" s="37"/>
    </row>
    <row r="65" spans="1:11" s="42" customFormat="1" x14ac:dyDescent="0.2">
      <c r="A65" s="267"/>
      <c r="B65" s="272"/>
      <c r="C65" s="158" t="s">
        <v>30</v>
      </c>
      <c r="D65" s="159"/>
      <c r="E65" s="159"/>
      <c r="F65" s="159">
        <v>290</v>
      </c>
      <c r="G65" s="159"/>
      <c r="H65" s="160">
        <f t="shared" si="5"/>
        <v>0</v>
      </c>
      <c r="I65" s="161" t="str">
        <f t="shared" si="6"/>
        <v>x</v>
      </c>
      <c r="J65" s="45"/>
      <c r="K65" s="37"/>
    </row>
    <row r="66" spans="1:11" x14ac:dyDescent="0.2">
      <c r="A66" s="132"/>
      <c r="B66" s="272"/>
      <c r="C66" s="158" t="s">
        <v>21</v>
      </c>
      <c r="D66" s="159"/>
      <c r="E66" s="159"/>
      <c r="F66" s="159">
        <v>249</v>
      </c>
      <c r="G66" s="159">
        <v>225.19</v>
      </c>
      <c r="H66" s="160">
        <f t="shared" si="5"/>
        <v>90.437751004016064</v>
      </c>
      <c r="I66" s="161" t="str">
        <f t="shared" si="6"/>
        <v>x</v>
      </c>
      <c r="J66" s="3"/>
      <c r="K66" s="37"/>
    </row>
    <row r="67" spans="1:11" hidden="1" x14ac:dyDescent="0.2">
      <c r="A67" s="132"/>
      <c r="B67" s="265"/>
      <c r="C67" s="158" t="s">
        <v>71</v>
      </c>
      <c r="D67" s="159"/>
      <c r="E67" s="159"/>
      <c r="F67" s="159">
        <v>0</v>
      </c>
      <c r="G67" s="159"/>
      <c r="H67" s="160" t="str">
        <f t="shared" si="5"/>
        <v>x</v>
      </c>
      <c r="I67" s="161" t="str">
        <f t="shared" si="6"/>
        <v>x</v>
      </c>
      <c r="J67" s="3"/>
      <c r="K67" s="37"/>
    </row>
    <row r="68" spans="1:11" x14ac:dyDescent="0.2">
      <c r="A68" s="132"/>
      <c r="B68" s="272"/>
      <c r="C68" s="158" t="s">
        <v>72</v>
      </c>
      <c r="D68" s="159"/>
      <c r="E68" s="159"/>
      <c r="F68" s="159">
        <v>500</v>
      </c>
      <c r="G68" s="159">
        <v>395.59535</v>
      </c>
      <c r="H68" s="160">
        <f t="shared" si="5"/>
        <v>79.119070000000008</v>
      </c>
      <c r="I68" s="161" t="str">
        <f t="shared" si="6"/>
        <v>x</v>
      </c>
      <c r="J68" s="3"/>
      <c r="K68" s="37"/>
    </row>
    <row r="69" spans="1:11" x14ac:dyDescent="0.2">
      <c r="A69" s="132"/>
      <c r="B69" s="265"/>
      <c r="C69" s="158" t="s">
        <v>34</v>
      </c>
      <c r="D69" s="159"/>
      <c r="E69" s="159"/>
      <c r="F69" s="159">
        <v>950</v>
      </c>
      <c r="G69" s="159">
        <v>849.25180999999998</v>
      </c>
      <c r="H69" s="160">
        <f t="shared" si="5"/>
        <v>89.394927368421051</v>
      </c>
      <c r="I69" s="161" t="str">
        <f t="shared" si="6"/>
        <v>x</v>
      </c>
      <c r="J69" s="3"/>
      <c r="K69" s="37"/>
    </row>
    <row r="70" spans="1:11" x14ac:dyDescent="0.2">
      <c r="A70" s="132"/>
      <c r="B70" s="265"/>
      <c r="C70" s="158" t="s">
        <v>26</v>
      </c>
      <c r="D70" s="159"/>
      <c r="E70" s="159"/>
      <c r="F70" s="159">
        <v>280</v>
      </c>
      <c r="G70" s="159">
        <v>272.09088000000003</v>
      </c>
      <c r="H70" s="160">
        <f t="shared" si="5"/>
        <v>97.175314285714293</v>
      </c>
      <c r="I70" s="161" t="str">
        <f t="shared" si="6"/>
        <v>x</v>
      </c>
      <c r="J70" s="3"/>
      <c r="K70" s="37"/>
    </row>
    <row r="71" spans="1:11" x14ac:dyDescent="0.2">
      <c r="A71" s="132"/>
      <c r="B71" s="265"/>
      <c r="C71" s="158" t="s">
        <v>32</v>
      </c>
      <c r="D71" s="159"/>
      <c r="E71" s="159"/>
      <c r="F71" s="159">
        <v>6000</v>
      </c>
      <c r="G71" s="159">
        <v>4139.4912400000003</v>
      </c>
      <c r="H71" s="160">
        <f t="shared" si="5"/>
        <v>68.991520666666673</v>
      </c>
      <c r="I71" s="161" t="str">
        <f t="shared" si="6"/>
        <v>x</v>
      </c>
      <c r="J71" s="3"/>
      <c r="K71" s="37"/>
    </row>
    <row r="72" spans="1:11" x14ac:dyDescent="0.2">
      <c r="A72" s="132"/>
      <c r="B72" s="265"/>
      <c r="C72" s="158" t="s">
        <v>33</v>
      </c>
      <c r="D72" s="159"/>
      <c r="E72" s="159"/>
      <c r="F72" s="159">
        <v>1000</v>
      </c>
      <c r="G72" s="159">
        <v>943.26336000000003</v>
      </c>
      <c r="H72" s="160">
        <f t="shared" si="5"/>
        <v>94.326335999999998</v>
      </c>
      <c r="I72" s="161" t="str">
        <f t="shared" si="6"/>
        <v>x</v>
      </c>
      <c r="J72" s="3"/>
      <c r="K72" s="37"/>
    </row>
    <row r="73" spans="1:11" x14ac:dyDescent="0.2">
      <c r="A73" s="132"/>
      <c r="B73" s="265"/>
      <c r="C73" s="158" t="s">
        <v>75</v>
      </c>
      <c r="D73" s="159"/>
      <c r="E73" s="159"/>
      <c r="F73" s="159">
        <v>2300</v>
      </c>
      <c r="G73" s="159">
        <v>2021.1152500000001</v>
      </c>
      <c r="H73" s="160">
        <f t="shared" si="5"/>
        <v>87.874576086956523</v>
      </c>
      <c r="I73" s="161" t="str">
        <f t="shared" si="6"/>
        <v>x</v>
      </c>
      <c r="J73" s="3"/>
      <c r="K73" s="37"/>
    </row>
    <row r="74" spans="1:11" x14ac:dyDescent="0.2">
      <c r="A74" s="132"/>
      <c r="B74" s="265"/>
      <c r="C74" s="158" t="s">
        <v>76</v>
      </c>
      <c r="D74" s="159"/>
      <c r="E74" s="159"/>
      <c r="F74" s="159">
        <v>250</v>
      </c>
      <c r="G74" s="159">
        <v>237.8347</v>
      </c>
      <c r="H74" s="160">
        <f t="shared" si="5"/>
        <v>95.133880000000005</v>
      </c>
      <c r="I74" s="161" t="str">
        <f t="shared" si="6"/>
        <v>x</v>
      </c>
      <c r="J74" s="3"/>
      <c r="K74" s="37"/>
    </row>
    <row r="75" spans="1:11" x14ac:dyDescent="0.2">
      <c r="A75" s="132"/>
      <c r="B75" s="265"/>
      <c r="C75" s="158" t="s">
        <v>36</v>
      </c>
      <c r="D75" s="159">
        <v>1397.5110500000001</v>
      </c>
      <c r="E75" s="159"/>
      <c r="F75" s="159">
        <v>1800</v>
      </c>
      <c r="G75" s="159">
        <v>1562.74074</v>
      </c>
      <c r="H75" s="160">
        <f t="shared" si="5"/>
        <v>86.818929999999995</v>
      </c>
      <c r="I75" s="161">
        <f t="shared" si="6"/>
        <v>111.82314014619061</v>
      </c>
      <c r="J75" s="3"/>
      <c r="K75" s="37"/>
    </row>
    <row r="76" spans="1:11" x14ac:dyDescent="0.2">
      <c r="A76" s="132"/>
      <c r="B76" s="265"/>
      <c r="C76" s="158" t="s">
        <v>77</v>
      </c>
      <c r="D76" s="159"/>
      <c r="E76" s="159"/>
      <c r="F76" s="159">
        <v>2553.0446299999999</v>
      </c>
      <c r="G76" s="159">
        <v>2436.12491</v>
      </c>
      <c r="H76" s="160">
        <f t="shared" si="5"/>
        <v>95.420380880689891</v>
      </c>
      <c r="I76" s="161" t="str">
        <f t="shared" si="6"/>
        <v>x</v>
      </c>
      <c r="J76" s="3"/>
      <c r="K76" s="37"/>
    </row>
    <row r="77" spans="1:11" x14ac:dyDescent="0.2">
      <c r="A77" s="132"/>
      <c r="B77" s="265"/>
      <c r="C77" s="158" t="s">
        <v>38</v>
      </c>
      <c r="D77" s="159"/>
      <c r="E77" s="159"/>
      <c r="F77" s="159">
        <v>67</v>
      </c>
      <c r="G77" s="159">
        <v>65.790000000000006</v>
      </c>
      <c r="H77" s="160">
        <f t="shared" si="5"/>
        <v>98.194029850746276</v>
      </c>
      <c r="I77" s="161" t="str">
        <f t="shared" si="6"/>
        <v>x</v>
      </c>
      <c r="J77" s="3"/>
      <c r="K77" s="37"/>
    </row>
    <row r="78" spans="1:11" ht="24" x14ac:dyDescent="0.2">
      <c r="A78" s="132"/>
      <c r="B78" s="265"/>
      <c r="C78" s="158" t="s">
        <v>78</v>
      </c>
      <c r="D78" s="159"/>
      <c r="E78" s="159"/>
      <c r="F78" s="159">
        <v>13</v>
      </c>
      <c r="G78" s="159"/>
      <c r="H78" s="160">
        <f t="shared" si="5"/>
        <v>0</v>
      </c>
      <c r="I78" s="161" t="str">
        <f t="shared" si="6"/>
        <v>x</v>
      </c>
      <c r="J78" s="3"/>
      <c r="K78" s="37"/>
    </row>
    <row r="79" spans="1:11" x14ac:dyDescent="0.2">
      <c r="A79" s="132"/>
      <c r="B79" s="265"/>
      <c r="C79" s="158" t="s">
        <v>22</v>
      </c>
      <c r="D79" s="159"/>
      <c r="E79" s="159"/>
      <c r="F79" s="159">
        <v>260</v>
      </c>
      <c r="G79" s="159">
        <v>166.65</v>
      </c>
      <c r="H79" s="160">
        <f t="shared" si="5"/>
        <v>64.096153846153854</v>
      </c>
      <c r="I79" s="161" t="str">
        <f t="shared" si="6"/>
        <v>x</v>
      </c>
      <c r="J79" s="3"/>
      <c r="K79" s="37"/>
    </row>
    <row r="80" spans="1:11" x14ac:dyDescent="0.2">
      <c r="A80" s="132"/>
      <c r="B80" s="265"/>
      <c r="C80" s="158" t="s">
        <v>42</v>
      </c>
      <c r="D80" s="159">
        <v>51.857999999999997</v>
      </c>
      <c r="E80" s="159">
        <v>60</v>
      </c>
      <c r="F80" s="159">
        <v>4</v>
      </c>
      <c r="G80" s="159"/>
      <c r="H80" s="160">
        <f t="shared" si="5"/>
        <v>0</v>
      </c>
      <c r="I80" s="161">
        <f t="shared" si="6"/>
        <v>0</v>
      </c>
      <c r="J80" s="3"/>
      <c r="K80" s="37"/>
    </row>
    <row r="81" spans="1:11" ht="14.25" customHeight="1" x14ac:dyDescent="0.2">
      <c r="A81" s="132"/>
      <c r="B81" s="270">
        <v>2291</v>
      </c>
      <c r="C81" s="162" t="s">
        <v>43</v>
      </c>
      <c r="D81" s="163">
        <f>D85+D82</f>
        <v>565.57738000000006</v>
      </c>
      <c r="E81" s="163">
        <f t="shared" ref="E81" si="10">SUM(E82:E85)</f>
        <v>0</v>
      </c>
      <c r="F81" s="163">
        <f>SUM(F82:F85)</f>
        <v>1196</v>
      </c>
      <c r="G81" s="163">
        <f>SUM(G82:G85)</f>
        <v>506.07125000000002</v>
      </c>
      <c r="H81" s="164">
        <f t="shared" si="5"/>
        <v>42.313649665551836</v>
      </c>
      <c r="I81" s="165">
        <f t="shared" si="6"/>
        <v>89.478693437138517</v>
      </c>
      <c r="J81" s="3"/>
      <c r="K81" s="37"/>
    </row>
    <row r="82" spans="1:11" ht="24" x14ac:dyDescent="0.2">
      <c r="A82" s="132"/>
      <c r="B82" s="266"/>
      <c r="C82" s="166" t="s">
        <v>74</v>
      </c>
      <c r="D82" s="167">
        <v>96.781030000000001</v>
      </c>
      <c r="E82" s="167"/>
      <c r="F82" s="167">
        <v>500</v>
      </c>
      <c r="G82" s="167"/>
      <c r="H82" s="168">
        <f t="shared" si="5"/>
        <v>0</v>
      </c>
      <c r="I82" s="169">
        <f t="shared" si="6"/>
        <v>0</v>
      </c>
      <c r="J82" s="3"/>
      <c r="K82" s="37"/>
    </row>
    <row r="83" spans="1:11" x14ac:dyDescent="0.2">
      <c r="A83" s="132"/>
      <c r="B83" s="266"/>
      <c r="C83" s="166" t="s">
        <v>71</v>
      </c>
      <c r="D83" s="167"/>
      <c r="E83" s="167"/>
      <c r="F83" s="167">
        <v>60</v>
      </c>
      <c r="G83" s="167">
        <v>51.976399999999998</v>
      </c>
      <c r="H83" s="168">
        <f t="shared" si="5"/>
        <v>86.62733333333334</v>
      </c>
      <c r="I83" s="169" t="str">
        <f t="shared" si="6"/>
        <v>x</v>
      </c>
      <c r="J83" s="3"/>
      <c r="K83" s="37"/>
    </row>
    <row r="84" spans="1:11" x14ac:dyDescent="0.2">
      <c r="A84" s="132"/>
      <c r="B84" s="266"/>
      <c r="C84" s="166" t="s">
        <v>42</v>
      </c>
      <c r="D84" s="167"/>
      <c r="E84" s="167"/>
      <c r="F84" s="167">
        <v>56</v>
      </c>
      <c r="G84" s="167"/>
      <c r="H84" s="168">
        <f t="shared" si="5"/>
        <v>0</v>
      </c>
      <c r="I84" s="169" t="str">
        <f t="shared" si="6"/>
        <v>x</v>
      </c>
      <c r="J84" s="3"/>
      <c r="K84" s="37"/>
    </row>
    <row r="85" spans="1:11" ht="13.5" thickBot="1" x14ac:dyDescent="0.25">
      <c r="A85" s="132"/>
      <c r="B85" s="271"/>
      <c r="C85" s="170" t="s">
        <v>25</v>
      </c>
      <c r="D85" s="171">
        <v>468.79635000000002</v>
      </c>
      <c r="E85" s="171">
        <v>0</v>
      </c>
      <c r="F85" s="171">
        <v>580</v>
      </c>
      <c r="G85" s="171">
        <v>454.09485000000001</v>
      </c>
      <c r="H85" s="172">
        <f t="shared" si="5"/>
        <v>78.292215517241388</v>
      </c>
      <c r="I85" s="173">
        <f t="shared" si="6"/>
        <v>96.863990088660032</v>
      </c>
      <c r="J85" s="3"/>
      <c r="K85" s="37"/>
    </row>
    <row r="86" spans="1:11" x14ac:dyDescent="0.2">
      <c r="B86" s="174"/>
      <c r="C86" s="175"/>
      <c r="D86" s="176"/>
      <c r="E86" s="177"/>
      <c r="F86" s="177"/>
      <c r="G86" s="177"/>
      <c r="H86" s="176"/>
      <c r="I86" s="178"/>
      <c r="J86" s="3"/>
      <c r="K86" s="37"/>
    </row>
    <row r="87" spans="1:11" ht="7.5" customHeight="1" thickBot="1" x14ac:dyDescent="0.25">
      <c r="A87" s="40"/>
      <c r="B87" s="33"/>
      <c r="C87" s="33"/>
      <c r="D87" s="48"/>
      <c r="E87" s="48"/>
      <c r="F87" s="98"/>
      <c r="G87" s="97"/>
      <c r="H87" s="49"/>
      <c r="I87" s="49"/>
      <c r="J87" s="3"/>
      <c r="K87" s="3"/>
    </row>
    <row r="88" spans="1:11" s="3" customFormat="1" ht="13.5" thickBot="1" x14ac:dyDescent="0.25">
      <c r="B88" s="50">
        <v>6222</v>
      </c>
      <c r="C88" s="51" t="s">
        <v>44</v>
      </c>
      <c r="D88" s="52">
        <v>0</v>
      </c>
      <c r="E88" s="179">
        <v>0</v>
      </c>
      <c r="F88" s="96">
        <v>0</v>
      </c>
      <c r="G88" s="95">
        <v>0</v>
      </c>
      <c r="H88" s="52">
        <v>0</v>
      </c>
      <c r="I88" s="180" t="s">
        <v>16</v>
      </c>
    </row>
    <row r="89" spans="1:11" s="3" customFormat="1" x14ac:dyDescent="0.2">
      <c r="B89" s="181"/>
      <c r="C89" s="182"/>
      <c r="D89" s="183"/>
      <c r="E89" s="184"/>
      <c r="F89" s="185"/>
      <c r="G89" s="185"/>
      <c r="H89" s="183"/>
      <c r="I89" s="44"/>
    </row>
    <row r="90" spans="1:11" x14ac:dyDescent="0.2">
      <c r="B90" s="3" t="s">
        <v>79</v>
      </c>
      <c r="C90" s="174"/>
      <c r="D90" s="3"/>
      <c r="F90" s="94"/>
      <c r="G90" s="93"/>
      <c r="H90" s="3"/>
      <c r="I90" s="3"/>
      <c r="J90" s="3"/>
      <c r="K90" s="3"/>
    </row>
    <row r="91" spans="1:11" x14ac:dyDescent="0.2">
      <c r="B91" s="3" t="s">
        <v>80</v>
      </c>
      <c r="D91" s="53"/>
      <c r="E91" s="53"/>
      <c r="F91" s="91"/>
      <c r="H91" s="53"/>
      <c r="I91" s="53"/>
      <c r="J91" s="3"/>
      <c r="K91" s="3"/>
    </row>
    <row r="92" spans="1:11" x14ac:dyDescent="0.2">
      <c r="B92" s="3" t="s">
        <v>81</v>
      </c>
      <c r="C92" s="2"/>
    </row>
  </sheetData>
  <mergeCells count="6">
    <mergeCell ref="C27:C29"/>
    <mergeCell ref="B3:I3"/>
    <mergeCell ref="C5:C7"/>
    <mergeCell ref="B15:I15"/>
    <mergeCell ref="C17:C19"/>
    <mergeCell ref="B25:I25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&amp;RPříloha č. 3
Stránka:&amp;P</oddHeader>
  </headerFooter>
  <rowBreaks count="1" manualBreakCount="1"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99"/>
  <sheetViews>
    <sheetView tabSelected="1" view="pageLayout" topLeftCell="A30" zoomScaleNormal="100" workbookViewId="0">
      <selection activeCell="J62" sqref="J62"/>
    </sheetView>
  </sheetViews>
  <sheetFormatPr defaultRowHeight="12.75" x14ac:dyDescent="0.2"/>
  <cols>
    <col min="1" max="1" width="1.85546875" style="54" customWidth="1"/>
    <col min="2" max="2" width="4.28515625" style="54" customWidth="1"/>
    <col min="3" max="4" width="9.140625" style="54"/>
    <col min="5" max="5" width="29.28515625" style="54" customWidth="1"/>
    <col min="6" max="10" width="8.7109375" style="54" customWidth="1"/>
    <col min="11" max="11" width="8.140625" style="54" customWidth="1"/>
    <col min="12" max="12" width="1.85546875" style="54" customWidth="1"/>
    <col min="13" max="13" width="9.140625" style="54"/>
    <col min="14" max="14" width="9.140625" style="55"/>
    <col min="15" max="256" width="9.140625" style="54"/>
    <col min="257" max="257" width="1.85546875" style="54" customWidth="1"/>
    <col min="258" max="258" width="4.28515625" style="54" customWidth="1"/>
    <col min="259" max="260" width="9.140625" style="54"/>
    <col min="261" max="261" width="20.7109375" style="54" customWidth="1"/>
    <col min="262" max="266" width="8.7109375" style="54" customWidth="1"/>
    <col min="267" max="267" width="8.140625" style="54" customWidth="1"/>
    <col min="268" max="268" width="1.85546875" style="54" customWidth="1"/>
    <col min="269" max="512" width="9.140625" style="54"/>
    <col min="513" max="513" width="1.85546875" style="54" customWidth="1"/>
    <col min="514" max="514" width="4.28515625" style="54" customWidth="1"/>
    <col min="515" max="516" width="9.140625" style="54"/>
    <col min="517" max="517" width="20.7109375" style="54" customWidth="1"/>
    <col min="518" max="522" width="8.7109375" style="54" customWidth="1"/>
    <col min="523" max="523" width="8.140625" style="54" customWidth="1"/>
    <col min="524" max="524" width="1.85546875" style="54" customWidth="1"/>
    <col min="525" max="768" width="9.140625" style="54"/>
    <col min="769" max="769" width="1.85546875" style="54" customWidth="1"/>
    <col min="770" max="770" width="4.28515625" style="54" customWidth="1"/>
    <col min="771" max="772" width="9.140625" style="54"/>
    <col min="773" max="773" width="20.7109375" style="54" customWidth="1"/>
    <col min="774" max="778" width="8.7109375" style="54" customWidth="1"/>
    <col min="779" max="779" width="8.140625" style="54" customWidth="1"/>
    <col min="780" max="780" width="1.85546875" style="54" customWidth="1"/>
    <col min="781" max="1024" width="9.140625" style="54"/>
    <col min="1025" max="1025" width="1.85546875" style="54" customWidth="1"/>
    <col min="1026" max="1026" width="4.28515625" style="54" customWidth="1"/>
    <col min="1027" max="1028" width="9.140625" style="54"/>
    <col min="1029" max="1029" width="20.7109375" style="54" customWidth="1"/>
    <col min="1030" max="1034" width="8.7109375" style="54" customWidth="1"/>
    <col min="1035" max="1035" width="8.140625" style="54" customWidth="1"/>
    <col min="1036" max="1036" width="1.85546875" style="54" customWidth="1"/>
    <col min="1037" max="1280" width="9.140625" style="54"/>
    <col min="1281" max="1281" width="1.85546875" style="54" customWidth="1"/>
    <col min="1282" max="1282" width="4.28515625" style="54" customWidth="1"/>
    <col min="1283" max="1284" width="9.140625" style="54"/>
    <col min="1285" max="1285" width="20.7109375" style="54" customWidth="1"/>
    <col min="1286" max="1290" width="8.7109375" style="54" customWidth="1"/>
    <col min="1291" max="1291" width="8.140625" style="54" customWidth="1"/>
    <col min="1292" max="1292" width="1.85546875" style="54" customWidth="1"/>
    <col min="1293" max="1536" width="9.140625" style="54"/>
    <col min="1537" max="1537" width="1.85546875" style="54" customWidth="1"/>
    <col min="1538" max="1538" width="4.28515625" style="54" customWidth="1"/>
    <col min="1539" max="1540" width="9.140625" style="54"/>
    <col min="1541" max="1541" width="20.7109375" style="54" customWidth="1"/>
    <col min="1542" max="1546" width="8.7109375" style="54" customWidth="1"/>
    <col min="1547" max="1547" width="8.140625" style="54" customWidth="1"/>
    <col min="1548" max="1548" width="1.85546875" style="54" customWidth="1"/>
    <col min="1549" max="1792" width="9.140625" style="54"/>
    <col min="1793" max="1793" width="1.85546875" style="54" customWidth="1"/>
    <col min="1794" max="1794" width="4.28515625" style="54" customWidth="1"/>
    <col min="1795" max="1796" width="9.140625" style="54"/>
    <col min="1797" max="1797" width="20.7109375" style="54" customWidth="1"/>
    <col min="1798" max="1802" width="8.7109375" style="54" customWidth="1"/>
    <col min="1803" max="1803" width="8.140625" style="54" customWidth="1"/>
    <col min="1804" max="1804" width="1.85546875" style="54" customWidth="1"/>
    <col min="1805" max="2048" width="9.140625" style="54"/>
    <col min="2049" max="2049" width="1.85546875" style="54" customWidth="1"/>
    <col min="2050" max="2050" width="4.28515625" style="54" customWidth="1"/>
    <col min="2051" max="2052" width="9.140625" style="54"/>
    <col min="2053" max="2053" width="20.7109375" style="54" customWidth="1"/>
    <col min="2054" max="2058" width="8.7109375" style="54" customWidth="1"/>
    <col min="2059" max="2059" width="8.140625" style="54" customWidth="1"/>
    <col min="2060" max="2060" width="1.85546875" style="54" customWidth="1"/>
    <col min="2061" max="2304" width="9.140625" style="54"/>
    <col min="2305" max="2305" width="1.85546875" style="54" customWidth="1"/>
    <col min="2306" max="2306" width="4.28515625" style="54" customWidth="1"/>
    <col min="2307" max="2308" width="9.140625" style="54"/>
    <col min="2309" max="2309" width="20.7109375" style="54" customWidth="1"/>
    <col min="2310" max="2314" width="8.7109375" style="54" customWidth="1"/>
    <col min="2315" max="2315" width="8.140625" style="54" customWidth="1"/>
    <col min="2316" max="2316" width="1.85546875" style="54" customWidth="1"/>
    <col min="2317" max="2560" width="9.140625" style="54"/>
    <col min="2561" max="2561" width="1.85546875" style="54" customWidth="1"/>
    <col min="2562" max="2562" width="4.28515625" style="54" customWidth="1"/>
    <col min="2563" max="2564" width="9.140625" style="54"/>
    <col min="2565" max="2565" width="20.7109375" style="54" customWidth="1"/>
    <col min="2566" max="2570" width="8.7109375" style="54" customWidth="1"/>
    <col min="2571" max="2571" width="8.140625" style="54" customWidth="1"/>
    <col min="2572" max="2572" width="1.85546875" style="54" customWidth="1"/>
    <col min="2573" max="2816" width="9.140625" style="54"/>
    <col min="2817" max="2817" width="1.85546875" style="54" customWidth="1"/>
    <col min="2818" max="2818" width="4.28515625" style="54" customWidth="1"/>
    <col min="2819" max="2820" width="9.140625" style="54"/>
    <col min="2821" max="2821" width="20.7109375" style="54" customWidth="1"/>
    <col min="2822" max="2826" width="8.7109375" style="54" customWidth="1"/>
    <col min="2827" max="2827" width="8.140625" style="54" customWidth="1"/>
    <col min="2828" max="2828" width="1.85546875" style="54" customWidth="1"/>
    <col min="2829" max="3072" width="9.140625" style="54"/>
    <col min="3073" max="3073" width="1.85546875" style="54" customWidth="1"/>
    <col min="3074" max="3074" width="4.28515625" style="54" customWidth="1"/>
    <col min="3075" max="3076" width="9.140625" style="54"/>
    <col min="3077" max="3077" width="20.7109375" style="54" customWidth="1"/>
    <col min="3078" max="3082" width="8.7109375" style="54" customWidth="1"/>
    <col min="3083" max="3083" width="8.140625" style="54" customWidth="1"/>
    <col min="3084" max="3084" width="1.85546875" style="54" customWidth="1"/>
    <col min="3085" max="3328" width="9.140625" style="54"/>
    <col min="3329" max="3329" width="1.85546875" style="54" customWidth="1"/>
    <col min="3330" max="3330" width="4.28515625" style="54" customWidth="1"/>
    <col min="3331" max="3332" width="9.140625" style="54"/>
    <col min="3333" max="3333" width="20.7109375" style="54" customWidth="1"/>
    <col min="3334" max="3338" width="8.7109375" style="54" customWidth="1"/>
    <col min="3339" max="3339" width="8.140625" style="54" customWidth="1"/>
    <col min="3340" max="3340" width="1.85546875" style="54" customWidth="1"/>
    <col min="3341" max="3584" width="9.140625" style="54"/>
    <col min="3585" max="3585" width="1.85546875" style="54" customWidth="1"/>
    <col min="3586" max="3586" width="4.28515625" style="54" customWidth="1"/>
    <col min="3587" max="3588" width="9.140625" style="54"/>
    <col min="3589" max="3589" width="20.7109375" style="54" customWidth="1"/>
    <col min="3590" max="3594" width="8.7109375" style="54" customWidth="1"/>
    <col min="3595" max="3595" width="8.140625" style="54" customWidth="1"/>
    <col min="3596" max="3596" width="1.85546875" style="54" customWidth="1"/>
    <col min="3597" max="3840" width="9.140625" style="54"/>
    <col min="3841" max="3841" width="1.85546875" style="54" customWidth="1"/>
    <col min="3842" max="3842" width="4.28515625" style="54" customWidth="1"/>
    <col min="3843" max="3844" width="9.140625" style="54"/>
    <col min="3845" max="3845" width="20.7109375" style="54" customWidth="1"/>
    <col min="3846" max="3850" width="8.7109375" style="54" customWidth="1"/>
    <col min="3851" max="3851" width="8.140625" style="54" customWidth="1"/>
    <col min="3852" max="3852" width="1.85546875" style="54" customWidth="1"/>
    <col min="3853" max="4096" width="9.140625" style="54"/>
    <col min="4097" max="4097" width="1.85546875" style="54" customWidth="1"/>
    <col min="4098" max="4098" width="4.28515625" style="54" customWidth="1"/>
    <col min="4099" max="4100" width="9.140625" style="54"/>
    <col min="4101" max="4101" width="20.7109375" style="54" customWidth="1"/>
    <col min="4102" max="4106" width="8.7109375" style="54" customWidth="1"/>
    <col min="4107" max="4107" width="8.140625" style="54" customWidth="1"/>
    <col min="4108" max="4108" width="1.85546875" style="54" customWidth="1"/>
    <col min="4109" max="4352" width="9.140625" style="54"/>
    <col min="4353" max="4353" width="1.85546875" style="54" customWidth="1"/>
    <col min="4354" max="4354" width="4.28515625" style="54" customWidth="1"/>
    <col min="4355" max="4356" width="9.140625" style="54"/>
    <col min="4357" max="4357" width="20.7109375" style="54" customWidth="1"/>
    <col min="4358" max="4362" width="8.7109375" style="54" customWidth="1"/>
    <col min="4363" max="4363" width="8.140625" style="54" customWidth="1"/>
    <col min="4364" max="4364" width="1.85546875" style="54" customWidth="1"/>
    <col min="4365" max="4608" width="9.140625" style="54"/>
    <col min="4609" max="4609" width="1.85546875" style="54" customWidth="1"/>
    <col min="4610" max="4610" width="4.28515625" style="54" customWidth="1"/>
    <col min="4611" max="4612" width="9.140625" style="54"/>
    <col min="4613" max="4613" width="20.7109375" style="54" customWidth="1"/>
    <col min="4614" max="4618" width="8.7109375" style="54" customWidth="1"/>
    <col min="4619" max="4619" width="8.140625" style="54" customWidth="1"/>
    <col min="4620" max="4620" width="1.85546875" style="54" customWidth="1"/>
    <col min="4621" max="4864" width="9.140625" style="54"/>
    <col min="4865" max="4865" width="1.85546875" style="54" customWidth="1"/>
    <col min="4866" max="4866" width="4.28515625" style="54" customWidth="1"/>
    <col min="4867" max="4868" width="9.140625" style="54"/>
    <col min="4869" max="4869" width="20.7109375" style="54" customWidth="1"/>
    <col min="4870" max="4874" width="8.7109375" style="54" customWidth="1"/>
    <col min="4875" max="4875" width="8.140625" style="54" customWidth="1"/>
    <col min="4876" max="4876" width="1.85546875" style="54" customWidth="1"/>
    <col min="4877" max="5120" width="9.140625" style="54"/>
    <col min="5121" max="5121" width="1.85546875" style="54" customWidth="1"/>
    <col min="5122" max="5122" width="4.28515625" style="54" customWidth="1"/>
    <col min="5123" max="5124" width="9.140625" style="54"/>
    <col min="5125" max="5125" width="20.7109375" style="54" customWidth="1"/>
    <col min="5126" max="5130" width="8.7109375" style="54" customWidth="1"/>
    <col min="5131" max="5131" width="8.140625" style="54" customWidth="1"/>
    <col min="5132" max="5132" width="1.85546875" style="54" customWidth="1"/>
    <col min="5133" max="5376" width="9.140625" style="54"/>
    <col min="5377" max="5377" width="1.85546875" style="54" customWidth="1"/>
    <col min="5378" max="5378" width="4.28515625" style="54" customWidth="1"/>
    <col min="5379" max="5380" width="9.140625" style="54"/>
    <col min="5381" max="5381" width="20.7109375" style="54" customWidth="1"/>
    <col min="5382" max="5386" width="8.7109375" style="54" customWidth="1"/>
    <col min="5387" max="5387" width="8.140625" style="54" customWidth="1"/>
    <col min="5388" max="5388" width="1.85546875" style="54" customWidth="1"/>
    <col min="5389" max="5632" width="9.140625" style="54"/>
    <col min="5633" max="5633" width="1.85546875" style="54" customWidth="1"/>
    <col min="5634" max="5634" width="4.28515625" style="54" customWidth="1"/>
    <col min="5635" max="5636" width="9.140625" style="54"/>
    <col min="5637" max="5637" width="20.7109375" style="54" customWidth="1"/>
    <col min="5638" max="5642" width="8.7109375" style="54" customWidth="1"/>
    <col min="5643" max="5643" width="8.140625" style="54" customWidth="1"/>
    <col min="5644" max="5644" width="1.85546875" style="54" customWidth="1"/>
    <col min="5645" max="5888" width="9.140625" style="54"/>
    <col min="5889" max="5889" width="1.85546875" style="54" customWidth="1"/>
    <col min="5890" max="5890" width="4.28515625" style="54" customWidth="1"/>
    <col min="5891" max="5892" width="9.140625" style="54"/>
    <col min="5893" max="5893" width="20.7109375" style="54" customWidth="1"/>
    <col min="5894" max="5898" width="8.7109375" style="54" customWidth="1"/>
    <col min="5899" max="5899" width="8.140625" style="54" customWidth="1"/>
    <col min="5900" max="5900" width="1.85546875" style="54" customWidth="1"/>
    <col min="5901" max="6144" width="9.140625" style="54"/>
    <col min="6145" max="6145" width="1.85546875" style="54" customWidth="1"/>
    <col min="6146" max="6146" width="4.28515625" style="54" customWidth="1"/>
    <col min="6147" max="6148" width="9.140625" style="54"/>
    <col min="6149" max="6149" width="20.7109375" style="54" customWidth="1"/>
    <col min="6150" max="6154" width="8.7109375" style="54" customWidth="1"/>
    <col min="6155" max="6155" width="8.140625" style="54" customWidth="1"/>
    <col min="6156" max="6156" width="1.85546875" style="54" customWidth="1"/>
    <col min="6157" max="6400" width="9.140625" style="54"/>
    <col min="6401" max="6401" width="1.85546875" style="54" customWidth="1"/>
    <col min="6402" max="6402" width="4.28515625" style="54" customWidth="1"/>
    <col min="6403" max="6404" width="9.140625" style="54"/>
    <col min="6405" max="6405" width="20.7109375" style="54" customWidth="1"/>
    <col min="6406" max="6410" width="8.7109375" style="54" customWidth="1"/>
    <col min="6411" max="6411" width="8.140625" style="54" customWidth="1"/>
    <col min="6412" max="6412" width="1.85546875" style="54" customWidth="1"/>
    <col min="6413" max="6656" width="9.140625" style="54"/>
    <col min="6657" max="6657" width="1.85546875" style="54" customWidth="1"/>
    <col min="6658" max="6658" width="4.28515625" style="54" customWidth="1"/>
    <col min="6659" max="6660" width="9.140625" style="54"/>
    <col min="6661" max="6661" width="20.7109375" style="54" customWidth="1"/>
    <col min="6662" max="6666" width="8.7109375" style="54" customWidth="1"/>
    <col min="6667" max="6667" width="8.140625" style="54" customWidth="1"/>
    <col min="6668" max="6668" width="1.85546875" style="54" customWidth="1"/>
    <col min="6669" max="6912" width="9.140625" style="54"/>
    <col min="6913" max="6913" width="1.85546875" style="54" customWidth="1"/>
    <col min="6914" max="6914" width="4.28515625" style="54" customWidth="1"/>
    <col min="6915" max="6916" width="9.140625" style="54"/>
    <col min="6917" max="6917" width="20.7109375" style="54" customWidth="1"/>
    <col min="6918" max="6922" width="8.7109375" style="54" customWidth="1"/>
    <col min="6923" max="6923" width="8.140625" style="54" customWidth="1"/>
    <col min="6924" max="6924" width="1.85546875" style="54" customWidth="1"/>
    <col min="6925" max="7168" width="9.140625" style="54"/>
    <col min="7169" max="7169" width="1.85546875" style="54" customWidth="1"/>
    <col min="7170" max="7170" width="4.28515625" style="54" customWidth="1"/>
    <col min="7171" max="7172" width="9.140625" style="54"/>
    <col min="7173" max="7173" width="20.7109375" style="54" customWidth="1"/>
    <col min="7174" max="7178" width="8.7109375" style="54" customWidth="1"/>
    <col min="7179" max="7179" width="8.140625" style="54" customWidth="1"/>
    <col min="7180" max="7180" width="1.85546875" style="54" customWidth="1"/>
    <col min="7181" max="7424" width="9.140625" style="54"/>
    <col min="7425" max="7425" width="1.85546875" style="54" customWidth="1"/>
    <col min="7426" max="7426" width="4.28515625" style="54" customWidth="1"/>
    <col min="7427" max="7428" width="9.140625" style="54"/>
    <col min="7429" max="7429" width="20.7109375" style="54" customWidth="1"/>
    <col min="7430" max="7434" width="8.7109375" style="54" customWidth="1"/>
    <col min="7435" max="7435" width="8.140625" style="54" customWidth="1"/>
    <col min="7436" max="7436" width="1.85546875" style="54" customWidth="1"/>
    <col min="7437" max="7680" width="9.140625" style="54"/>
    <col min="7681" max="7681" width="1.85546875" style="54" customWidth="1"/>
    <col min="7682" max="7682" width="4.28515625" style="54" customWidth="1"/>
    <col min="7683" max="7684" width="9.140625" style="54"/>
    <col min="7685" max="7685" width="20.7109375" style="54" customWidth="1"/>
    <col min="7686" max="7690" width="8.7109375" style="54" customWidth="1"/>
    <col min="7691" max="7691" width="8.140625" style="54" customWidth="1"/>
    <col min="7692" max="7692" width="1.85546875" style="54" customWidth="1"/>
    <col min="7693" max="7936" width="9.140625" style="54"/>
    <col min="7937" max="7937" width="1.85546875" style="54" customWidth="1"/>
    <col min="7938" max="7938" width="4.28515625" style="54" customWidth="1"/>
    <col min="7939" max="7940" width="9.140625" style="54"/>
    <col min="7941" max="7941" width="20.7109375" style="54" customWidth="1"/>
    <col min="7942" max="7946" width="8.7109375" style="54" customWidth="1"/>
    <col min="7947" max="7947" width="8.140625" style="54" customWidth="1"/>
    <col min="7948" max="7948" width="1.85546875" style="54" customWidth="1"/>
    <col min="7949" max="8192" width="9.140625" style="54"/>
    <col min="8193" max="8193" width="1.85546875" style="54" customWidth="1"/>
    <col min="8194" max="8194" width="4.28515625" style="54" customWidth="1"/>
    <col min="8195" max="8196" width="9.140625" style="54"/>
    <col min="8197" max="8197" width="20.7109375" style="54" customWidth="1"/>
    <col min="8198" max="8202" width="8.7109375" style="54" customWidth="1"/>
    <col min="8203" max="8203" width="8.140625" style="54" customWidth="1"/>
    <col min="8204" max="8204" width="1.85546875" style="54" customWidth="1"/>
    <col min="8205" max="8448" width="9.140625" style="54"/>
    <col min="8449" max="8449" width="1.85546875" style="54" customWidth="1"/>
    <col min="8450" max="8450" width="4.28515625" style="54" customWidth="1"/>
    <col min="8451" max="8452" width="9.140625" style="54"/>
    <col min="8453" max="8453" width="20.7109375" style="54" customWidth="1"/>
    <col min="8454" max="8458" width="8.7109375" style="54" customWidth="1"/>
    <col min="8459" max="8459" width="8.140625" style="54" customWidth="1"/>
    <col min="8460" max="8460" width="1.85546875" style="54" customWidth="1"/>
    <col min="8461" max="8704" width="9.140625" style="54"/>
    <col min="8705" max="8705" width="1.85546875" style="54" customWidth="1"/>
    <col min="8706" max="8706" width="4.28515625" style="54" customWidth="1"/>
    <col min="8707" max="8708" width="9.140625" style="54"/>
    <col min="8709" max="8709" width="20.7109375" style="54" customWidth="1"/>
    <col min="8710" max="8714" width="8.7109375" style="54" customWidth="1"/>
    <col min="8715" max="8715" width="8.140625" style="54" customWidth="1"/>
    <col min="8716" max="8716" width="1.85546875" style="54" customWidth="1"/>
    <col min="8717" max="8960" width="9.140625" style="54"/>
    <col min="8961" max="8961" width="1.85546875" style="54" customWidth="1"/>
    <col min="8962" max="8962" width="4.28515625" style="54" customWidth="1"/>
    <col min="8963" max="8964" width="9.140625" style="54"/>
    <col min="8965" max="8965" width="20.7109375" style="54" customWidth="1"/>
    <col min="8966" max="8970" width="8.7109375" style="54" customWidth="1"/>
    <col min="8971" max="8971" width="8.140625" style="54" customWidth="1"/>
    <col min="8972" max="8972" width="1.85546875" style="54" customWidth="1"/>
    <col min="8973" max="9216" width="9.140625" style="54"/>
    <col min="9217" max="9217" width="1.85546875" style="54" customWidth="1"/>
    <col min="9218" max="9218" width="4.28515625" style="54" customWidth="1"/>
    <col min="9219" max="9220" width="9.140625" style="54"/>
    <col min="9221" max="9221" width="20.7109375" style="54" customWidth="1"/>
    <col min="9222" max="9226" width="8.7109375" style="54" customWidth="1"/>
    <col min="9227" max="9227" width="8.140625" style="54" customWidth="1"/>
    <col min="9228" max="9228" width="1.85546875" style="54" customWidth="1"/>
    <col min="9229" max="9472" width="9.140625" style="54"/>
    <col min="9473" max="9473" width="1.85546875" style="54" customWidth="1"/>
    <col min="9474" max="9474" width="4.28515625" style="54" customWidth="1"/>
    <col min="9475" max="9476" width="9.140625" style="54"/>
    <col min="9477" max="9477" width="20.7109375" style="54" customWidth="1"/>
    <col min="9478" max="9482" width="8.7109375" style="54" customWidth="1"/>
    <col min="9483" max="9483" width="8.140625" style="54" customWidth="1"/>
    <col min="9484" max="9484" width="1.85546875" style="54" customWidth="1"/>
    <col min="9485" max="9728" width="9.140625" style="54"/>
    <col min="9729" max="9729" width="1.85546875" style="54" customWidth="1"/>
    <col min="9730" max="9730" width="4.28515625" style="54" customWidth="1"/>
    <col min="9731" max="9732" width="9.140625" style="54"/>
    <col min="9733" max="9733" width="20.7109375" style="54" customWidth="1"/>
    <col min="9734" max="9738" width="8.7109375" style="54" customWidth="1"/>
    <col min="9739" max="9739" width="8.140625" style="54" customWidth="1"/>
    <col min="9740" max="9740" width="1.85546875" style="54" customWidth="1"/>
    <col min="9741" max="9984" width="9.140625" style="54"/>
    <col min="9985" max="9985" width="1.85546875" style="54" customWidth="1"/>
    <col min="9986" max="9986" width="4.28515625" style="54" customWidth="1"/>
    <col min="9987" max="9988" width="9.140625" style="54"/>
    <col min="9989" max="9989" width="20.7109375" style="54" customWidth="1"/>
    <col min="9990" max="9994" width="8.7109375" style="54" customWidth="1"/>
    <col min="9995" max="9995" width="8.140625" style="54" customWidth="1"/>
    <col min="9996" max="9996" width="1.85546875" style="54" customWidth="1"/>
    <col min="9997" max="10240" width="9.140625" style="54"/>
    <col min="10241" max="10241" width="1.85546875" style="54" customWidth="1"/>
    <col min="10242" max="10242" width="4.28515625" style="54" customWidth="1"/>
    <col min="10243" max="10244" width="9.140625" style="54"/>
    <col min="10245" max="10245" width="20.7109375" style="54" customWidth="1"/>
    <col min="10246" max="10250" width="8.7109375" style="54" customWidth="1"/>
    <col min="10251" max="10251" width="8.140625" style="54" customWidth="1"/>
    <col min="10252" max="10252" width="1.85546875" style="54" customWidth="1"/>
    <col min="10253" max="10496" width="9.140625" style="54"/>
    <col min="10497" max="10497" width="1.85546875" style="54" customWidth="1"/>
    <col min="10498" max="10498" width="4.28515625" style="54" customWidth="1"/>
    <col min="10499" max="10500" width="9.140625" style="54"/>
    <col min="10501" max="10501" width="20.7109375" style="54" customWidth="1"/>
    <col min="10502" max="10506" width="8.7109375" style="54" customWidth="1"/>
    <col min="10507" max="10507" width="8.140625" style="54" customWidth="1"/>
    <col min="10508" max="10508" width="1.85546875" style="54" customWidth="1"/>
    <col min="10509" max="10752" width="9.140625" style="54"/>
    <col min="10753" max="10753" width="1.85546875" style="54" customWidth="1"/>
    <col min="10754" max="10754" width="4.28515625" style="54" customWidth="1"/>
    <col min="10755" max="10756" width="9.140625" style="54"/>
    <col min="10757" max="10757" width="20.7109375" style="54" customWidth="1"/>
    <col min="10758" max="10762" width="8.7109375" style="54" customWidth="1"/>
    <col min="10763" max="10763" width="8.140625" style="54" customWidth="1"/>
    <col min="10764" max="10764" width="1.85546875" style="54" customWidth="1"/>
    <col min="10765" max="11008" width="9.140625" style="54"/>
    <col min="11009" max="11009" width="1.85546875" style="54" customWidth="1"/>
    <col min="11010" max="11010" width="4.28515625" style="54" customWidth="1"/>
    <col min="11011" max="11012" width="9.140625" style="54"/>
    <col min="11013" max="11013" width="20.7109375" style="54" customWidth="1"/>
    <col min="11014" max="11018" width="8.7109375" style="54" customWidth="1"/>
    <col min="11019" max="11019" width="8.140625" style="54" customWidth="1"/>
    <col min="11020" max="11020" width="1.85546875" style="54" customWidth="1"/>
    <col min="11021" max="11264" width="9.140625" style="54"/>
    <col min="11265" max="11265" width="1.85546875" style="54" customWidth="1"/>
    <col min="11266" max="11266" width="4.28515625" style="54" customWidth="1"/>
    <col min="11267" max="11268" width="9.140625" style="54"/>
    <col min="11269" max="11269" width="20.7109375" style="54" customWidth="1"/>
    <col min="11270" max="11274" width="8.7109375" style="54" customWidth="1"/>
    <col min="11275" max="11275" width="8.140625" style="54" customWidth="1"/>
    <col min="11276" max="11276" width="1.85546875" style="54" customWidth="1"/>
    <col min="11277" max="11520" width="9.140625" style="54"/>
    <col min="11521" max="11521" width="1.85546875" style="54" customWidth="1"/>
    <col min="11522" max="11522" width="4.28515625" style="54" customWidth="1"/>
    <col min="11523" max="11524" width="9.140625" style="54"/>
    <col min="11525" max="11525" width="20.7109375" style="54" customWidth="1"/>
    <col min="11526" max="11530" width="8.7109375" style="54" customWidth="1"/>
    <col min="11531" max="11531" width="8.140625" style="54" customWidth="1"/>
    <col min="11532" max="11532" width="1.85546875" style="54" customWidth="1"/>
    <col min="11533" max="11776" width="9.140625" style="54"/>
    <col min="11777" max="11777" width="1.85546875" style="54" customWidth="1"/>
    <col min="11778" max="11778" width="4.28515625" style="54" customWidth="1"/>
    <col min="11779" max="11780" width="9.140625" style="54"/>
    <col min="11781" max="11781" width="20.7109375" style="54" customWidth="1"/>
    <col min="11782" max="11786" width="8.7109375" style="54" customWidth="1"/>
    <col min="11787" max="11787" width="8.140625" style="54" customWidth="1"/>
    <col min="11788" max="11788" width="1.85546875" style="54" customWidth="1"/>
    <col min="11789" max="12032" width="9.140625" style="54"/>
    <col min="12033" max="12033" width="1.85546875" style="54" customWidth="1"/>
    <col min="12034" max="12034" width="4.28515625" style="54" customWidth="1"/>
    <col min="12035" max="12036" width="9.140625" style="54"/>
    <col min="12037" max="12037" width="20.7109375" style="54" customWidth="1"/>
    <col min="12038" max="12042" width="8.7109375" style="54" customWidth="1"/>
    <col min="12043" max="12043" width="8.140625" style="54" customWidth="1"/>
    <col min="12044" max="12044" width="1.85546875" style="54" customWidth="1"/>
    <col min="12045" max="12288" width="9.140625" style="54"/>
    <col min="12289" max="12289" width="1.85546875" style="54" customWidth="1"/>
    <col min="12290" max="12290" width="4.28515625" style="54" customWidth="1"/>
    <col min="12291" max="12292" width="9.140625" style="54"/>
    <col min="12293" max="12293" width="20.7109375" style="54" customWidth="1"/>
    <col min="12294" max="12298" width="8.7109375" style="54" customWidth="1"/>
    <col min="12299" max="12299" width="8.140625" style="54" customWidth="1"/>
    <col min="12300" max="12300" width="1.85546875" style="54" customWidth="1"/>
    <col min="12301" max="12544" width="9.140625" style="54"/>
    <col min="12545" max="12545" width="1.85546875" style="54" customWidth="1"/>
    <col min="12546" max="12546" width="4.28515625" style="54" customWidth="1"/>
    <col min="12547" max="12548" width="9.140625" style="54"/>
    <col min="12549" max="12549" width="20.7109375" style="54" customWidth="1"/>
    <col min="12550" max="12554" width="8.7109375" style="54" customWidth="1"/>
    <col min="12555" max="12555" width="8.140625" style="54" customWidth="1"/>
    <col min="12556" max="12556" width="1.85546875" style="54" customWidth="1"/>
    <col min="12557" max="12800" width="9.140625" style="54"/>
    <col min="12801" max="12801" width="1.85546875" style="54" customWidth="1"/>
    <col min="12802" max="12802" width="4.28515625" style="54" customWidth="1"/>
    <col min="12803" max="12804" width="9.140625" style="54"/>
    <col min="12805" max="12805" width="20.7109375" style="54" customWidth="1"/>
    <col min="12806" max="12810" width="8.7109375" style="54" customWidth="1"/>
    <col min="12811" max="12811" width="8.140625" style="54" customWidth="1"/>
    <col min="12812" max="12812" width="1.85546875" style="54" customWidth="1"/>
    <col min="12813" max="13056" width="9.140625" style="54"/>
    <col min="13057" max="13057" width="1.85546875" style="54" customWidth="1"/>
    <col min="13058" max="13058" width="4.28515625" style="54" customWidth="1"/>
    <col min="13059" max="13060" width="9.140625" style="54"/>
    <col min="13061" max="13061" width="20.7109375" style="54" customWidth="1"/>
    <col min="13062" max="13066" width="8.7109375" style="54" customWidth="1"/>
    <col min="13067" max="13067" width="8.140625" style="54" customWidth="1"/>
    <col min="13068" max="13068" width="1.85546875" style="54" customWidth="1"/>
    <col min="13069" max="13312" width="9.140625" style="54"/>
    <col min="13313" max="13313" width="1.85546875" style="54" customWidth="1"/>
    <col min="13314" max="13314" width="4.28515625" style="54" customWidth="1"/>
    <col min="13315" max="13316" width="9.140625" style="54"/>
    <col min="13317" max="13317" width="20.7109375" style="54" customWidth="1"/>
    <col min="13318" max="13322" width="8.7109375" style="54" customWidth="1"/>
    <col min="13323" max="13323" width="8.140625" style="54" customWidth="1"/>
    <col min="13324" max="13324" width="1.85546875" style="54" customWidth="1"/>
    <col min="13325" max="13568" width="9.140625" style="54"/>
    <col min="13569" max="13569" width="1.85546875" style="54" customWidth="1"/>
    <col min="13570" max="13570" width="4.28515625" style="54" customWidth="1"/>
    <col min="13571" max="13572" width="9.140625" style="54"/>
    <col min="13573" max="13573" width="20.7109375" style="54" customWidth="1"/>
    <col min="13574" max="13578" width="8.7109375" style="54" customWidth="1"/>
    <col min="13579" max="13579" width="8.140625" style="54" customWidth="1"/>
    <col min="13580" max="13580" width="1.85546875" style="54" customWidth="1"/>
    <col min="13581" max="13824" width="9.140625" style="54"/>
    <col min="13825" max="13825" width="1.85546875" style="54" customWidth="1"/>
    <col min="13826" max="13826" width="4.28515625" style="54" customWidth="1"/>
    <col min="13827" max="13828" width="9.140625" style="54"/>
    <col min="13829" max="13829" width="20.7109375" style="54" customWidth="1"/>
    <col min="13830" max="13834" width="8.7109375" style="54" customWidth="1"/>
    <col min="13835" max="13835" width="8.140625" style="54" customWidth="1"/>
    <col min="13836" max="13836" width="1.85546875" style="54" customWidth="1"/>
    <col min="13837" max="14080" width="9.140625" style="54"/>
    <col min="14081" max="14081" width="1.85546875" style="54" customWidth="1"/>
    <col min="14082" max="14082" width="4.28515625" style="54" customWidth="1"/>
    <col min="14083" max="14084" width="9.140625" style="54"/>
    <col min="14085" max="14085" width="20.7109375" style="54" customWidth="1"/>
    <col min="14086" max="14090" width="8.7109375" style="54" customWidth="1"/>
    <col min="14091" max="14091" width="8.140625" style="54" customWidth="1"/>
    <col min="14092" max="14092" width="1.85546875" style="54" customWidth="1"/>
    <col min="14093" max="14336" width="9.140625" style="54"/>
    <col min="14337" max="14337" width="1.85546875" style="54" customWidth="1"/>
    <col min="14338" max="14338" width="4.28515625" style="54" customWidth="1"/>
    <col min="14339" max="14340" width="9.140625" style="54"/>
    <col min="14341" max="14341" width="20.7109375" style="54" customWidth="1"/>
    <col min="14342" max="14346" width="8.7109375" style="54" customWidth="1"/>
    <col min="14347" max="14347" width="8.140625" style="54" customWidth="1"/>
    <col min="14348" max="14348" width="1.85546875" style="54" customWidth="1"/>
    <col min="14349" max="14592" width="9.140625" style="54"/>
    <col min="14593" max="14593" width="1.85546875" style="54" customWidth="1"/>
    <col min="14594" max="14594" width="4.28515625" style="54" customWidth="1"/>
    <col min="14595" max="14596" width="9.140625" style="54"/>
    <col min="14597" max="14597" width="20.7109375" style="54" customWidth="1"/>
    <col min="14598" max="14602" width="8.7109375" style="54" customWidth="1"/>
    <col min="14603" max="14603" width="8.140625" style="54" customWidth="1"/>
    <col min="14604" max="14604" width="1.85546875" style="54" customWidth="1"/>
    <col min="14605" max="14848" width="9.140625" style="54"/>
    <col min="14849" max="14849" width="1.85546875" style="54" customWidth="1"/>
    <col min="14850" max="14850" width="4.28515625" style="54" customWidth="1"/>
    <col min="14851" max="14852" width="9.140625" style="54"/>
    <col min="14853" max="14853" width="20.7109375" style="54" customWidth="1"/>
    <col min="14854" max="14858" width="8.7109375" style="54" customWidth="1"/>
    <col min="14859" max="14859" width="8.140625" style="54" customWidth="1"/>
    <col min="14860" max="14860" width="1.85546875" style="54" customWidth="1"/>
    <col min="14861" max="15104" width="9.140625" style="54"/>
    <col min="15105" max="15105" width="1.85546875" style="54" customWidth="1"/>
    <col min="15106" max="15106" width="4.28515625" style="54" customWidth="1"/>
    <col min="15107" max="15108" width="9.140625" style="54"/>
    <col min="15109" max="15109" width="20.7109375" style="54" customWidth="1"/>
    <col min="15110" max="15114" width="8.7109375" style="54" customWidth="1"/>
    <col min="15115" max="15115" width="8.140625" style="54" customWidth="1"/>
    <col min="15116" max="15116" width="1.85546875" style="54" customWidth="1"/>
    <col min="15117" max="15360" width="9.140625" style="54"/>
    <col min="15361" max="15361" width="1.85546875" style="54" customWidth="1"/>
    <col min="15362" max="15362" width="4.28515625" style="54" customWidth="1"/>
    <col min="15363" max="15364" width="9.140625" style="54"/>
    <col min="15365" max="15365" width="20.7109375" style="54" customWidth="1"/>
    <col min="15366" max="15370" width="8.7109375" style="54" customWidth="1"/>
    <col min="15371" max="15371" width="8.140625" style="54" customWidth="1"/>
    <col min="15372" max="15372" width="1.85546875" style="54" customWidth="1"/>
    <col min="15373" max="15616" width="9.140625" style="54"/>
    <col min="15617" max="15617" width="1.85546875" style="54" customWidth="1"/>
    <col min="15618" max="15618" width="4.28515625" style="54" customWidth="1"/>
    <col min="15619" max="15620" width="9.140625" style="54"/>
    <col min="15621" max="15621" width="20.7109375" style="54" customWidth="1"/>
    <col min="15622" max="15626" width="8.7109375" style="54" customWidth="1"/>
    <col min="15627" max="15627" width="8.140625" style="54" customWidth="1"/>
    <col min="15628" max="15628" width="1.85546875" style="54" customWidth="1"/>
    <col min="15629" max="15872" width="9.140625" style="54"/>
    <col min="15873" max="15873" width="1.85546875" style="54" customWidth="1"/>
    <col min="15874" max="15874" width="4.28515625" style="54" customWidth="1"/>
    <col min="15875" max="15876" width="9.140625" style="54"/>
    <col min="15877" max="15877" width="20.7109375" style="54" customWidth="1"/>
    <col min="15878" max="15882" width="8.7109375" style="54" customWidth="1"/>
    <col min="15883" max="15883" width="8.140625" style="54" customWidth="1"/>
    <col min="15884" max="15884" width="1.85546875" style="54" customWidth="1"/>
    <col min="15885" max="16128" width="9.140625" style="54"/>
    <col min="16129" max="16129" width="1.85546875" style="54" customWidth="1"/>
    <col min="16130" max="16130" width="4.28515625" style="54" customWidth="1"/>
    <col min="16131" max="16132" width="9.140625" style="54"/>
    <col min="16133" max="16133" width="20.7109375" style="54" customWidth="1"/>
    <col min="16134" max="16138" width="8.7109375" style="54" customWidth="1"/>
    <col min="16139" max="16139" width="8.140625" style="54" customWidth="1"/>
    <col min="16140" max="16140" width="1.85546875" style="54" customWidth="1"/>
    <col min="16141" max="16384" width="9.140625" style="54"/>
  </cols>
  <sheetData>
    <row r="1" spans="1:14" ht="12.75" customHeight="1" x14ac:dyDescent="0.25">
      <c r="A1" s="186"/>
      <c r="J1" s="309"/>
      <c r="K1" s="309"/>
    </row>
    <row r="2" spans="1:14" ht="15.75" customHeight="1" x14ac:dyDescent="0.25">
      <c r="A2" s="186"/>
      <c r="B2" s="56" t="s">
        <v>0</v>
      </c>
      <c r="H2" s="57"/>
      <c r="I2" s="57"/>
      <c r="J2" s="310"/>
      <c r="K2" s="310"/>
    </row>
    <row r="3" spans="1:14" ht="15" customHeight="1" x14ac:dyDescent="0.25">
      <c r="A3" s="186"/>
      <c r="B3" s="187"/>
      <c r="C3" s="187"/>
      <c r="D3" s="186"/>
      <c r="E3" s="186"/>
      <c r="F3" s="186"/>
      <c r="G3" s="186"/>
      <c r="H3" s="186"/>
      <c r="I3" s="186"/>
      <c r="J3" s="186"/>
      <c r="K3" s="186"/>
    </row>
    <row r="4" spans="1:14" ht="15" customHeight="1" x14ac:dyDescent="0.25">
      <c r="A4" s="186"/>
      <c r="B4" s="186"/>
      <c r="C4" s="338" t="s">
        <v>82</v>
      </c>
      <c r="D4" s="338"/>
      <c r="E4" s="338"/>
      <c r="F4" s="338"/>
      <c r="G4" s="338"/>
      <c r="H4" s="338"/>
      <c r="I4" s="338"/>
      <c r="J4" s="338"/>
      <c r="K4" s="338"/>
    </row>
    <row r="5" spans="1:14" ht="11.25" customHeight="1" thickBot="1" x14ac:dyDescent="0.25">
      <c r="A5" s="186"/>
      <c r="B5" s="186"/>
      <c r="C5" s="186"/>
      <c r="D5" s="186"/>
      <c r="E5" s="186"/>
      <c r="F5" s="186"/>
      <c r="G5" s="186"/>
      <c r="H5" s="186"/>
      <c r="I5" s="186"/>
      <c r="J5" s="186"/>
      <c r="K5" s="186"/>
    </row>
    <row r="6" spans="1:14" ht="13.5" thickBot="1" x14ac:dyDescent="0.25">
      <c r="A6" s="186"/>
      <c r="B6" s="58"/>
      <c r="C6" s="323" t="s">
        <v>7</v>
      </c>
      <c r="D6" s="324"/>
      <c r="E6" s="325"/>
      <c r="F6" s="332"/>
      <c r="G6" s="333"/>
      <c r="H6" s="333"/>
      <c r="I6" s="333"/>
      <c r="J6" s="334"/>
      <c r="K6" s="59" t="s">
        <v>5</v>
      </c>
    </row>
    <row r="7" spans="1:14" x14ac:dyDescent="0.2">
      <c r="A7" s="186"/>
      <c r="B7" s="60" t="s">
        <v>6</v>
      </c>
      <c r="C7" s="326"/>
      <c r="D7" s="327"/>
      <c r="E7" s="328"/>
      <c r="F7" s="59" t="s">
        <v>8</v>
      </c>
      <c r="G7" s="59" t="s">
        <v>8</v>
      </c>
      <c r="H7" s="59" t="s">
        <v>8</v>
      </c>
      <c r="I7" s="59" t="s">
        <v>8</v>
      </c>
      <c r="J7" s="59" t="s">
        <v>8</v>
      </c>
      <c r="K7" s="62" t="s">
        <v>83</v>
      </c>
      <c r="M7" s="55"/>
      <c r="N7" s="54"/>
    </row>
    <row r="8" spans="1:14" ht="13.5" thickBot="1" x14ac:dyDescent="0.25">
      <c r="A8" s="186"/>
      <c r="B8" s="61"/>
      <c r="C8" s="329"/>
      <c r="D8" s="330"/>
      <c r="E8" s="331"/>
      <c r="F8" s="63">
        <v>2016</v>
      </c>
      <c r="G8" s="63">
        <v>2017</v>
      </c>
      <c r="H8" s="63">
        <v>2018</v>
      </c>
      <c r="I8" s="63">
        <v>2019</v>
      </c>
      <c r="J8" s="63">
        <v>2020</v>
      </c>
      <c r="K8" s="64" t="s">
        <v>12</v>
      </c>
      <c r="N8" s="54"/>
    </row>
    <row r="9" spans="1:14" x14ac:dyDescent="0.2">
      <c r="A9" s="186"/>
      <c r="B9" s="190"/>
      <c r="C9" s="65" t="s">
        <v>96</v>
      </c>
      <c r="D9" s="191"/>
      <c r="E9" s="192"/>
      <c r="F9" s="66">
        <f>SUM(F10:F14)</f>
        <v>7777.94</v>
      </c>
      <c r="G9" s="66">
        <f t="shared" ref="G9:I9" si="0">SUM(G10:G14)</f>
        <v>8781</v>
      </c>
      <c r="H9" s="66">
        <f t="shared" si="0"/>
        <v>9200</v>
      </c>
      <c r="I9" s="66">
        <f t="shared" si="0"/>
        <v>11616</v>
      </c>
      <c r="J9" s="66">
        <f>SUM(J10:J14)</f>
        <v>12130.151</v>
      </c>
      <c r="K9" s="67">
        <f>IFERROR((J9/I9*100),"x")</f>
        <v>104.42623106060607</v>
      </c>
      <c r="M9" s="55"/>
      <c r="N9" s="54"/>
    </row>
    <row r="10" spans="1:14" ht="9.75" customHeight="1" x14ac:dyDescent="0.2">
      <c r="A10" s="186"/>
      <c r="B10" s="189"/>
      <c r="C10" s="61" t="s">
        <v>13</v>
      </c>
      <c r="D10" s="193"/>
      <c r="E10" s="194"/>
      <c r="F10" s="68"/>
      <c r="G10" s="68"/>
      <c r="H10" s="68"/>
      <c r="I10" s="68"/>
      <c r="J10" s="195"/>
      <c r="K10" s="195"/>
      <c r="M10" s="55"/>
      <c r="N10" s="54"/>
    </row>
    <row r="11" spans="1:14" x14ac:dyDescent="0.2">
      <c r="A11" s="186"/>
      <c r="B11" s="61">
        <v>2259</v>
      </c>
      <c r="C11" s="61" t="s">
        <v>46</v>
      </c>
      <c r="D11" s="193"/>
      <c r="E11" s="194"/>
      <c r="F11" s="68">
        <v>6200</v>
      </c>
      <c r="G11" s="68">
        <v>7500</v>
      </c>
      <c r="H11" s="68">
        <v>7700</v>
      </c>
      <c r="I11" s="68">
        <v>8300</v>
      </c>
      <c r="J11" s="18">
        <v>8300</v>
      </c>
      <c r="K11" s="210">
        <f>IFERROR((J11/I11*100),"x")</f>
        <v>100</v>
      </c>
      <c r="M11" s="55"/>
      <c r="N11" s="54"/>
    </row>
    <row r="12" spans="1:14" x14ac:dyDescent="0.2">
      <c r="A12" s="186"/>
      <c r="B12" s="61">
        <v>2249</v>
      </c>
      <c r="C12" s="69" t="s">
        <v>48</v>
      </c>
      <c r="D12" s="193"/>
      <c r="E12" s="194"/>
      <c r="F12" s="68">
        <v>1450</v>
      </c>
      <c r="G12" s="68">
        <v>1250</v>
      </c>
      <c r="H12" s="68">
        <v>950</v>
      </c>
      <c r="I12" s="68">
        <v>1300</v>
      </c>
      <c r="J12" s="18">
        <v>1300</v>
      </c>
      <c r="K12" s="210">
        <f>IFERROR((J12/I12*100),"x")</f>
        <v>100</v>
      </c>
      <c r="M12" s="55"/>
      <c r="N12" s="54"/>
    </row>
    <row r="13" spans="1:14" x14ac:dyDescent="0.2">
      <c r="A13" s="186"/>
      <c r="B13" s="61">
        <v>2243</v>
      </c>
      <c r="C13" s="69" t="s">
        <v>47</v>
      </c>
      <c r="D13" s="193"/>
      <c r="E13" s="194"/>
      <c r="F13" s="68">
        <v>127.94</v>
      </c>
      <c r="G13" s="68">
        <v>31</v>
      </c>
      <c r="H13" s="68">
        <v>550</v>
      </c>
      <c r="I13" s="68">
        <v>2016</v>
      </c>
      <c r="J13" s="18">
        <v>1571</v>
      </c>
      <c r="K13" s="210">
        <f>IFERROR((J13/I13*100),"x")</f>
        <v>77.926587301587304</v>
      </c>
      <c r="M13" s="55"/>
      <c r="N13" s="54"/>
    </row>
    <row r="14" spans="1:14" ht="13.5" thickBot="1" x14ac:dyDescent="0.25">
      <c r="A14" s="186"/>
      <c r="B14" s="70">
        <v>2229</v>
      </c>
      <c r="C14" s="47" t="s">
        <v>64</v>
      </c>
      <c r="D14" s="196"/>
      <c r="E14" s="197"/>
      <c r="F14" s="71">
        <v>0</v>
      </c>
      <c r="G14" s="71">
        <v>0</v>
      </c>
      <c r="H14" s="71">
        <v>0</v>
      </c>
      <c r="I14" s="71">
        <v>0</v>
      </c>
      <c r="J14" s="281">
        <v>959.15099999999995</v>
      </c>
      <c r="K14" s="211" t="str">
        <f>IFERROR((J14/I14*100),"x")</f>
        <v>x</v>
      </c>
      <c r="M14" s="55"/>
      <c r="N14" s="54"/>
    </row>
    <row r="15" spans="1:14" ht="15" customHeight="1" x14ac:dyDescent="0.2">
      <c r="A15" s="186"/>
      <c r="B15" s="186"/>
      <c r="C15" s="186"/>
      <c r="D15" s="186"/>
      <c r="E15" s="186"/>
      <c r="F15" s="186"/>
      <c r="G15" s="198"/>
      <c r="H15" s="177"/>
      <c r="I15" s="177"/>
      <c r="J15" s="177"/>
      <c r="K15" s="199"/>
    </row>
    <row r="16" spans="1:14" s="73" customFormat="1" ht="15" customHeight="1" x14ac:dyDescent="0.25">
      <c r="A16" s="200"/>
      <c r="B16" s="200"/>
      <c r="C16" s="338" t="s">
        <v>60</v>
      </c>
      <c r="D16" s="338"/>
      <c r="E16" s="338"/>
      <c r="F16" s="338"/>
      <c r="G16" s="338"/>
      <c r="H16" s="338"/>
      <c r="I16" s="338"/>
      <c r="J16" s="338"/>
      <c r="K16" s="338"/>
      <c r="N16" s="55"/>
    </row>
    <row r="17" spans="1:14" s="73" customFormat="1" ht="15" customHeight="1" x14ac:dyDescent="0.25">
      <c r="A17" s="200"/>
      <c r="B17" s="200"/>
      <c r="C17" s="338" t="s">
        <v>84</v>
      </c>
      <c r="D17" s="338"/>
      <c r="E17" s="338"/>
      <c r="F17" s="338"/>
      <c r="G17" s="338"/>
      <c r="H17" s="338"/>
      <c r="I17" s="338"/>
      <c r="J17" s="338"/>
      <c r="K17" s="338"/>
      <c r="N17" s="55"/>
    </row>
    <row r="18" spans="1:14" ht="11.25" customHeight="1" thickBot="1" x14ac:dyDescent="0.25">
      <c r="A18" s="186"/>
      <c r="B18" s="186"/>
      <c r="C18" s="186"/>
      <c r="D18" s="186"/>
      <c r="E18" s="201"/>
      <c r="F18" s="186"/>
      <c r="G18" s="186"/>
      <c r="H18" s="186"/>
      <c r="I18" s="186"/>
      <c r="J18" s="186"/>
      <c r="K18" s="186"/>
    </row>
    <row r="19" spans="1:14" s="73" customFormat="1" ht="13.5" thickBot="1" x14ac:dyDescent="0.25">
      <c r="A19" s="200"/>
      <c r="B19" s="74"/>
      <c r="C19" s="314" t="s">
        <v>85</v>
      </c>
      <c r="D19" s="315"/>
      <c r="E19" s="316"/>
      <c r="F19" s="335" t="s">
        <v>45</v>
      </c>
      <c r="G19" s="336"/>
      <c r="H19" s="336"/>
      <c r="I19" s="336"/>
      <c r="J19" s="337"/>
      <c r="K19" s="59" t="s">
        <v>5</v>
      </c>
      <c r="N19" s="55"/>
    </row>
    <row r="20" spans="1:14" s="73" customFormat="1" x14ac:dyDescent="0.2">
      <c r="A20" s="200"/>
      <c r="B20" s="64" t="s">
        <v>6</v>
      </c>
      <c r="C20" s="317"/>
      <c r="D20" s="318"/>
      <c r="E20" s="319"/>
      <c r="F20" s="59" t="s">
        <v>8</v>
      </c>
      <c r="G20" s="59" t="s">
        <v>8</v>
      </c>
      <c r="H20" s="59" t="s">
        <v>8</v>
      </c>
      <c r="I20" s="59" t="s">
        <v>59</v>
      </c>
      <c r="J20" s="59" t="s">
        <v>59</v>
      </c>
      <c r="K20" s="62" t="s">
        <v>83</v>
      </c>
      <c r="M20" s="55"/>
    </row>
    <row r="21" spans="1:14" s="73" customFormat="1" ht="13.5" thickBot="1" x14ac:dyDescent="0.25">
      <c r="A21" s="200"/>
      <c r="B21" s="70"/>
      <c r="C21" s="320"/>
      <c r="D21" s="321"/>
      <c r="E21" s="322"/>
      <c r="F21" s="63">
        <v>2016</v>
      </c>
      <c r="G21" s="63">
        <v>2017</v>
      </c>
      <c r="H21" s="63">
        <v>2018</v>
      </c>
      <c r="I21" s="63">
        <v>2019</v>
      </c>
      <c r="J21" s="63">
        <v>2020</v>
      </c>
      <c r="K21" s="64" t="s">
        <v>12</v>
      </c>
      <c r="M21" s="55"/>
    </row>
    <row r="22" spans="1:14" s="73" customFormat="1" x14ac:dyDescent="0.2">
      <c r="A22" s="200"/>
      <c r="B22" s="188"/>
      <c r="C22" s="76" t="s">
        <v>97</v>
      </c>
      <c r="D22" s="202"/>
      <c r="E22" s="203"/>
      <c r="F22" s="77">
        <f>SUM(F24:F26)</f>
        <v>0</v>
      </c>
      <c r="G22" s="77">
        <f>SUM(G24:G26)</f>
        <v>276</v>
      </c>
      <c r="H22" s="77">
        <f>SUM(H24:H26)</f>
        <v>273</v>
      </c>
      <c r="I22" s="77">
        <f>SUM(I24:I26)</f>
        <v>846</v>
      </c>
      <c r="J22" s="77">
        <f>SUM(J24:J26)</f>
        <v>499.72400000000005</v>
      </c>
      <c r="K22" s="213">
        <f>IFERROR((J22/I22*100),"x")</f>
        <v>59.069030732860526</v>
      </c>
      <c r="M22" s="55"/>
    </row>
    <row r="23" spans="1:14" ht="9.75" customHeight="1" x14ac:dyDescent="0.2">
      <c r="A23" s="186"/>
      <c r="B23" s="189"/>
      <c r="C23" s="61" t="s">
        <v>13</v>
      </c>
      <c r="D23" s="193"/>
      <c r="E23" s="194"/>
      <c r="F23" s="68"/>
      <c r="G23" s="68"/>
      <c r="H23" s="68"/>
      <c r="I23" s="68"/>
      <c r="J23" s="68"/>
      <c r="K23" s="214"/>
      <c r="M23" s="55"/>
      <c r="N23" s="54"/>
    </row>
    <row r="24" spans="1:14" s="73" customFormat="1" x14ac:dyDescent="0.2">
      <c r="A24" s="200"/>
      <c r="B24" s="78">
        <v>2243</v>
      </c>
      <c r="C24" s="69" t="s">
        <v>47</v>
      </c>
      <c r="D24" s="193"/>
      <c r="E24" s="193"/>
      <c r="F24" s="79">
        <v>0</v>
      </c>
      <c r="G24" s="79">
        <v>276</v>
      </c>
      <c r="H24" s="79">
        <v>273</v>
      </c>
      <c r="I24" s="79">
        <v>846</v>
      </c>
      <c r="J24" s="79">
        <v>0</v>
      </c>
      <c r="K24" s="99">
        <f t="shared" ref="K24" si="1">IFERROR((J24/I24*100),"x")</f>
        <v>0</v>
      </c>
      <c r="M24" s="55"/>
    </row>
    <row r="25" spans="1:14" s="73" customFormat="1" x14ac:dyDescent="0.2">
      <c r="A25" s="200"/>
      <c r="B25" s="78">
        <v>2229</v>
      </c>
      <c r="C25" s="69" t="s">
        <v>67</v>
      </c>
      <c r="D25" s="193"/>
      <c r="E25" s="193"/>
      <c r="F25" s="79">
        <v>0</v>
      </c>
      <c r="G25" s="79">
        <v>0</v>
      </c>
      <c r="H25" s="79">
        <v>0</v>
      </c>
      <c r="I25" s="79">
        <v>0</v>
      </c>
      <c r="J25" s="79">
        <v>382.73</v>
      </c>
      <c r="K25" s="99" t="str">
        <f>IFERROR((J25/I25*100),"x")</f>
        <v>x</v>
      </c>
      <c r="M25" s="55"/>
    </row>
    <row r="26" spans="1:14" s="73" customFormat="1" ht="13.5" thickBot="1" x14ac:dyDescent="0.25">
      <c r="A26" s="200"/>
      <c r="B26" s="23">
        <v>2229</v>
      </c>
      <c r="C26" s="75" t="s">
        <v>66</v>
      </c>
      <c r="D26" s="196"/>
      <c r="E26" s="196"/>
      <c r="F26" s="212">
        <v>0</v>
      </c>
      <c r="G26" s="212">
        <v>0</v>
      </c>
      <c r="H26" s="212">
        <v>0</v>
      </c>
      <c r="I26" s="212">
        <v>0</v>
      </c>
      <c r="J26" s="212">
        <v>116.994</v>
      </c>
      <c r="K26" s="215" t="str">
        <f>IFERROR((J26/I26*100),"x")</f>
        <v>x</v>
      </c>
      <c r="M26" s="55"/>
    </row>
    <row r="27" spans="1:14" s="73" customFormat="1" ht="15" customHeight="1" x14ac:dyDescent="0.2">
      <c r="A27" s="200"/>
      <c r="B27" s="174"/>
      <c r="C27" s="204"/>
      <c r="D27" s="174"/>
      <c r="E27" s="174"/>
      <c r="F27" s="174"/>
      <c r="G27" s="174"/>
      <c r="H27" s="174"/>
      <c r="I27" s="174"/>
      <c r="J27" s="174"/>
      <c r="K27" s="174"/>
      <c r="N27" s="55"/>
    </row>
    <row r="28" spans="1:14" ht="15" customHeight="1" x14ac:dyDescent="0.25">
      <c r="A28" s="205" t="s">
        <v>49</v>
      </c>
      <c r="B28" s="186"/>
      <c r="C28" s="296" t="s">
        <v>61</v>
      </c>
      <c r="D28" s="296"/>
      <c r="E28" s="296"/>
      <c r="F28" s="296"/>
      <c r="G28" s="296"/>
      <c r="H28" s="296"/>
      <c r="I28" s="296"/>
      <c r="J28" s="296"/>
      <c r="K28" s="296"/>
    </row>
    <row r="29" spans="1:14" ht="15" customHeight="1" x14ac:dyDescent="0.25">
      <c r="A29" s="186"/>
      <c r="B29" s="186"/>
      <c r="C29" s="296" t="s">
        <v>86</v>
      </c>
      <c r="D29" s="296"/>
      <c r="E29" s="296"/>
      <c r="F29" s="296"/>
      <c r="G29" s="296"/>
      <c r="H29" s="296"/>
      <c r="I29" s="296"/>
      <c r="J29" s="296"/>
      <c r="K29" s="296"/>
    </row>
    <row r="30" spans="1:14" ht="11.25" customHeight="1" thickBot="1" x14ac:dyDescent="0.25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6"/>
    </row>
    <row r="31" spans="1:14" ht="13.5" thickBot="1" x14ac:dyDescent="0.25">
      <c r="A31" s="186"/>
      <c r="B31" s="120"/>
      <c r="C31" s="323" t="s">
        <v>58</v>
      </c>
      <c r="D31" s="324"/>
      <c r="E31" s="325"/>
      <c r="F31" s="335" t="s">
        <v>45</v>
      </c>
      <c r="G31" s="336"/>
      <c r="H31" s="336"/>
      <c r="I31" s="336"/>
      <c r="J31" s="337"/>
      <c r="K31" s="59" t="s">
        <v>5</v>
      </c>
    </row>
    <row r="32" spans="1:14" x14ac:dyDescent="0.2">
      <c r="A32" s="186"/>
      <c r="B32" s="80" t="s">
        <v>6</v>
      </c>
      <c r="C32" s="326"/>
      <c r="D32" s="327"/>
      <c r="E32" s="328"/>
      <c r="F32" s="59" t="s">
        <v>8</v>
      </c>
      <c r="G32" s="59" t="s">
        <v>8</v>
      </c>
      <c r="H32" s="59" t="s">
        <v>8</v>
      </c>
      <c r="I32" s="59" t="s">
        <v>59</v>
      </c>
      <c r="J32" s="59" t="s">
        <v>59</v>
      </c>
      <c r="K32" s="62" t="s">
        <v>83</v>
      </c>
      <c r="M32" s="55"/>
      <c r="N32" s="54"/>
    </row>
    <row r="33" spans="1:14" ht="13.5" thickBot="1" x14ac:dyDescent="0.25">
      <c r="A33" s="186"/>
      <c r="B33" s="75"/>
      <c r="C33" s="329"/>
      <c r="D33" s="330"/>
      <c r="E33" s="331"/>
      <c r="F33" s="63">
        <v>2016</v>
      </c>
      <c r="G33" s="63">
        <v>2017</v>
      </c>
      <c r="H33" s="63">
        <v>2018</v>
      </c>
      <c r="I33" s="63">
        <v>2019</v>
      </c>
      <c r="J33" s="63">
        <v>2020</v>
      </c>
      <c r="K33" s="64" t="s">
        <v>12</v>
      </c>
      <c r="M33" s="55"/>
      <c r="N33" s="54"/>
    </row>
    <row r="34" spans="1:14" x14ac:dyDescent="0.2">
      <c r="A34" s="186"/>
      <c r="B34" s="235"/>
      <c r="C34" s="236" t="s">
        <v>18</v>
      </c>
      <c r="D34" s="237"/>
      <c r="E34" s="238"/>
      <c r="F34" s="239">
        <f>SUM(F36:F39)</f>
        <v>214478</v>
      </c>
      <c r="G34" s="239">
        <f>SUM(G36:G39)</f>
        <v>939233.37500000012</v>
      </c>
      <c r="H34" s="239">
        <f t="shared" ref="H34:J34" si="2">SUM(H36:H39)</f>
        <v>940200.17988000019</v>
      </c>
      <c r="I34" s="239">
        <f t="shared" si="2"/>
        <v>941977.25</v>
      </c>
      <c r="J34" s="239">
        <f t="shared" si="2"/>
        <v>1251400.7774199999</v>
      </c>
      <c r="K34" s="216">
        <f>IFERROR((J34/I34*100),"x")</f>
        <v>132.84830152957514</v>
      </c>
      <c r="M34" s="55"/>
      <c r="N34" s="54"/>
    </row>
    <row r="35" spans="1:14" ht="9.75" customHeight="1" x14ac:dyDescent="0.2">
      <c r="A35" s="186"/>
      <c r="B35" s="240"/>
      <c r="C35" s="311" t="s">
        <v>13</v>
      </c>
      <c r="D35" s="312"/>
      <c r="E35" s="313"/>
      <c r="F35" s="241"/>
      <c r="G35" s="241"/>
      <c r="H35" s="241"/>
      <c r="I35" s="241"/>
      <c r="J35" s="241"/>
      <c r="K35" s="214"/>
      <c r="M35" s="55"/>
      <c r="N35" s="54"/>
    </row>
    <row r="36" spans="1:14" x14ac:dyDescent="0.2">
      <c r="B36" s="280">
        <v>2291</v>
      </c>
      <c r="C36" s="245" t="s">
        <v>87</v>
      </c>
      <c r="D36" s="246"/>
      <c r="E36" s="247"/>
      <c r="F36" s="248">
        <f>SUM(F41:F65)</f>
        <v>214478</v>
      </c>
      <c r="G36" s="248">
        <f>SUM(G41:G65)</f>
        <v>939047.2350000001</v>
      </c>
      <c r="H36" s="248">
        <f>SUM(H41:H46,H48:H65)</f>
        <v>939556.5303300001</v>
      </c>
      <c r="I36" s="248">
        <f>SUM(I41:I46,I48:I49,I53:I61,I63:I65)</f>
        <v>939832.89</v>
      </c>
      <c r="J36" s="248">
        <f>SUM(J57+J65)</f>
        <v>1237312.13793</v>
      </c>
      <c r="K36" s="43">
        <f t="shared" ref="K36:K67" si="3">IFERROR((J36/I36*100),"x")</f>
        <v>131.6523555512087</v>
      </c>
      <c r="L36" s="72"/>
      <c r="M36" s="55"/>
      <c r="N36" s="54"/>
    </row>
    <row r="37" spans="1:14" s="73" customFormat="1" x14ac:dyDescent="0.2">
      <c r="B37" s="149">
        <v>2291</v>
      </c>
      <c r="C37" s="300" t="s">
        <v>88</v>
      </c>
      <c r="D37" s="301"/>
      <c r="E37" s="302"/>
      <c r="F37" s="224">
        <f>F66</f>
        <v>0</v>
      </c>
      <c r="G37" s="224">
        <f>G66</f>
        <v>133.01</v>
      </c>
      <c r="H37" s="224">
        <f>H66</f>
        <v>128.37</v>
      </c>
      <c r="I37" s="224">
        <f>I66</f>
        <v>129</v>
      </c>
      <c r="J37" s="224">
        <f>J66</f>
        <v>267.43</v>
      </c>
      <c r="K37" s="43">
        <f>IFERROR((J37/I37*100),"x")</f>
        <v>207.31007751937986</v>
      </c>
      <c r="M37" s="55"/>
    </row>
    <row r="38" spans="1:14" s="73" customFormat="1" x14ac:dyDescent="0.2">
      <c r="A38" s="200"/>
      <c r="B38" s="226">
        <v>2291</v>
      </c>
      <c r="C38" s="303" t="s">
        <v>89</v>
      </c>
      <c r="D38" s="304"/>
      <c r="E38" s="305"/>
      <c r="F38" s="227">
        <f>F67</f>
        <v>0</v>
      </c>
      <c r="G38" s="227">
        <f t="shared" ref="G38:H38" si="4">G67</f>
        <v>53.13</v>
      </c>
      <c r="H38" s="227">
        <f t="shared" si="4"/>
        <v>51.42</v>
      </c>
      <c r="I38" s="227">
        <f>I62+I67</f>
        <v>1449.36</v>
      </c>
      <c r="J38" s="227">
        <f>J42+J43+J45+J46+J48+J50+J53+J56+J58+J59+J60+J61+J62+J63+J64</f>
        <v>13315.13824</v>
      </c>
      <c r="K38" s="43">
        <f>IFERROR((J38/I38*100),"x")</f>
        <v>918.69088701219857</v>
      </c>
      <c r="M38" s="55"/>
    </row>
    <row r="39" spans="1:14" s="73" customFormat="1" x14ac:dyDescent="0.2">
      <c r="A39" s="200"/>
      <c r="B39" s="231">
        <v>2291</v>
      </c>
      <c r="C39" s="293" t="s">
        <v>90</v>
      </c>
      <c r="D39" s="294"/>
      <c r="E39" s="295"/>
      <c r="F39" s="232">
        <v>0</v>
      </c>
      <c r="G39" s="232">
        <v>0</v>
      </c>
      <c r="H39" s="232">
        <f>H47</f>
        <v>463.85955000000001</v>
      </c>
      <c r="I39" s="232">
        <f>I52+I47</f>
        <v>566</v>
      </c>
      <c r="J39" s="232">
        <f>J52+J44+J67+J47</f>
        <v>506.07125000000002</v>
      </c>
      <c r="K39" s="43">
        <f>IFERROR((J39/I39*100),"x")</f>
        <v>89.411881625441708</v>
      </c>
      <c r="M39" s="55"/>
    </row>
    <row r="40" spans="1:14" s="73" customFormat="1" x14ac:dyDescent="0.2">
      <c r="A40" s="200"/>
      <c r="B40" s="80"/>
      <c r="C40" s="218" t="s">
        <v>13</v>
      </c>
      <c r="D40" s="219"/>
      <c r="E40" s="220"/>
      <c r="F40" s="84"/>
      <c r="G40" s="84"/>
      <c r="H40" s="84"/>
      <c r="I40" s="84"/>
      <c r="J40" s="84"/>
      <c r="K40" s="43"/>
      <c r="M40" s="55"/>
    </row>
    <row r="41" spans="1:14" x14ac:dyDescent="0.2">
      <c r="A41" s="186"/>
      <c r="B41" s="189"/>
      <c r="C41" s="297" t="s">
        <v>50</v>
      </c>
      <c r="D41" s="298"/>
      <c r="E41" s="299"/>
      <c r="F41" s="249">
        <v>2</v>
      </c>
      <c r="G41" s="249">
        <v>2.04</v>
      </c>
      <c r="H41" s="249">
        <v>0</v>
      </c>
      <c r="I41" s="262">
        <v>0</v>
      </c>
      <c r="J41" s="262">
        <v>0</v>
      </c>
      <c r="K41" s="99" t="str">
        <f t="shared" si="3"/>
        <v>x</v>
      </c>
      <c r="M41" s="55"/>
      <c r="N41" s="54"/>
    </row>
    <row r="42" spans="1:14" x14ac:dyDescent="0.2">
      <c r="A42" s="186"/>
      <c r="B42" s="189"/>
      <c r="C42" s="297" t="s">
        <v>21</v>
      </c>
      <c r="D42" s="298"/>
      <c r="E42" s="299"/>
      <c r="F42" s="249">
        <v>236</v>
      </c>
      <c r="G42" s="249">
        <v>247.62</v>
      </c>
      <c r="H42" s="249">
        <v>222.05</v>
      </c>
      <c r="I42" s="249">
        <v>231.89</v>
      </c>
      <c r="J42" s="228">
        <v>225.19</v>
      </c>
      <c r="K42" s="99">
        <f t="shared" si="3"/>
        <v>97.110699038337145</v>
      </c>
      <c r="M42" s="55"/>
      <c r="N42" s="54"/>
    </row>
    <row r="43" spans="1:14" x14ac:dyDescent="0.2">
      <c r="A43" s="186"/>
      <c r="B43" s="189"/>
      <c r="C43" s="297" t="s">
        <v>22</v>
      </c>
      <c r="D43" s="298"/>
      <c r="E43" s="299"/>
      <c r="F43" s="249">
        <v>184</v>
      </c>
      <c r="G43" s="249">
        <v>184.56</v>
      </c>
      <c r="H43" s="249">
        <v>166.2525</v>
      </c>
      <c r="I43" s="249">
        <v>171</v>
      </c>
      <c r="J43" s="228">
        <v>166.65</v>
      </c>
      <c r="K43" s="99">
        <f t="shared" si="3"/>
        <v>97.456140350877192</v>
      </c>
      <c r="M43" s="55"/>
      <c r="N43" s="54"/>
    </row>
    <row r="44" spans="1:14" x14ac:dyDescent="0.2">
      <c r="A44" s="186"/>
      <c r="B44" s="189"/>
      <c r="C44" s="297" t="s">
        <v>51</v>
      </c>
      <c r="D44" s="298"/>
      <c r="E44" s="299"/>
      <c r="F44" s="249">
        <v>52</v>
      </c>
      <c r="G44" s="249">
        <v>103.027</v>
      </c>
      <c r="H44" s="249">
        <v>48.204900000000002</v>
      </c>
      <c r="I44" s="249">
        <v>49</v>
      </c>
      <c r="J44" s="233">
        <v>51.976399999999998</v>
      </c>
      <c r="K44" s="99">
        <f t="shared" si="3"/>
        <v>106.07428571428572</v>
      </c>
      <c r="M44" s="55"/>
      <c r="N44" s="54"/>
    </row>
    <row r="45" spans="1:14" x14ac:dyDescent="0.2">
      <c r="A45" s="186"/>
      <c r="B45" s="189"/>
      <c r="C45" s="297" t="s">
        <v>23</v>
      </c>
      <c r="D45" s="298"/>
      <c r="E45" s="299"/>
      <c r="F45" s="249">
        <v>206</v>
      </c>
      <c r="G45" s="249">
        <v>214.624</v>
      </c>
      <c r="H45" s="249">
        <v>205.78399999999999</v>
      </c>
      <c r="I45" s="249">
        <v>206</v>
      </c>
      <c r="J45" s="229">
        <v>237.8347</v>
      </c>
      <c r="K45" s="99">
        <f t="shared" si="3"/>
        <v>115.45373786407767</v>
      </c>
      <c r="M45" s="55"/>
      <c r="N45" s="54"/>
    </row>
    <row r="46" spans="1:14" x14ac:dyDescent="0.2">
      <c r="A46" s="186"/>
      <c r="B46" s="189"/>
      <c r="C46" s="297" t="s">
        <v>24</v>
      </c>
      <c r="D46" s="298"/>
      <c r="E46" s="299"/>
      <c r="F46" s="249"/>
      <c r="G46" s="249"/>
      <c r="H46" s="249">
        <v>0</v>
      </c>
      <c r="I46" s="249">
        <v>0</v>
      </c>
      <c r="J46" s="229">
        <v>0</v>
      </c>
      <c r="K46" s="99" t="str">
        <f t="shared" si="3"/>
        <v>x</v>
      </c>
      <c r="M46" s="55"/>
      <c r="N46" s="54"/>
    </row>
    <row r="47" spans="1:14" x14ac:dyDescent="0.2">
      <c r="A47" s="186"/>
      <c r="B47" s="189"/>
      <c r="C47" s="297" t="s">
        <v>25</v>
      </c>
      <c r="D47" s="298"/>
      <c r="E47" s="299"/>
      <c r="F47" s="249">
        <v>493</v>
      </c>
      <c r="G47" s="249">
        <v>492.863</v>
      </c>
      <c r="H47" s="233">
        <v>463.85955000000001</v>
      </c>
      <c r="I47" s="233">
        <v>469</v>
      </c>
      <c r="J47" s="233">
        <v>454.09485000000001</v>
      </c>
      <c r="K47" s="99">
        <f t="shared" si="3"/>
        <v>96.821929637526651</v>
      </c>
      <c r="M47" s="55"/>
      <c r="N47" s="54"/>
    </row>
    <row r="48" spans="1:14" x14ac:dyDescent="0.2">
      <c r="A48" s="186"/>
      <c r="B48" s="189"/>
      <c r="C48" s="297" t="s">
        <v>26</v>
      </c>
      <c r="D48" s="298"/>
      <c r="E48" s="299"/>
      <c r="F48" s="249">
        <v>234</v>
      </c>
      <c r="G48" s="249">
        <v>236.113</v>
      </c>
      <c r="H48" s="249">
        <v>225.88325</v>
      </c>
      <c r="I48" s="249">
        <v>233</v>
      </c>
      <c r="J48" s="242">
        <v>272.09088000000003</v>
      </c>
      <c r="K48" s="99">
        <f t="shared" si="3"/>
        <v>116.7772017167382</v>
      </c>
      <c r="M48" s="55"/>
      <c r="N48" s="54"/>
    </row>
    <row r="49" spans="1:14" x14ac:dyDescent="0.2">
      <c r="A49" s="186"/>
      <c r="B49" s="189"/>
      <c r="C49" s="297" t="s">
        <v>52</v>
      </c>
      <c r="D49" s="298"/>
      <c r="E49" s="299"/>
      <c r="F49" s="249">
        <v>609</v>
      </c>
      <c r="G49" s="249">
        <v>671.29200000000003</v>
      </c>
      <c r="H49" s="249">
        <v>0</v>
      </c>
      <c r="I49" s="249">
        <v>975</v>
      </c>
      <c r="J49" s="264" t="s">
        <v>91</v>
      </c>
      <c r="K49" s="99">
        <v>0</v>
      </c>
      <c r="M49" s="55"/>
      <c r="N49" s="54"/>
    </row>
    <row r="50" spans="1:14" hidden="1" x14ac:dyDescent="0.2">
      <c r="A50" s="186"/>
      <c r="B50" s="189"/>
      <c r="C50" s="306" t="s">
        <v>57</v>
      </c>
      <c r="D50" s="307"/>
      <c r="E50" s="308"/>
      <c r="F50" s="249"/>
      <c r="G50" s="249"/>
      <c r="H50" s="18">
        <v>0</v>
      </c>
      <c r="I50" s="18">
        <v>0</v>
      </c>
      <c r="J50" s="228">
        <v>0</v>
      </c>
      <c r="K50" s="99" t="str">
        <f t="shared" si="3"/>
        <v>x</v>
      </c>
      <c r="M50" s="55"/>
      <c r="N50" s="54"/>
    </row>
    <row r="51" spans="1:14" hidden="1" x14ac:dyDescent="0.2">
      <c r="A51" s="186"/>
      <c r="B51" s="189"/>
      <c r="C51" s="306" t="s">
        <v>56</v>
      </c>
      <c r="D51" s="307"/>
      <c r="E51" s="308"/>
      <c r="F51" s="249"/>
      <c r="G51" s="249"/>
      <c r="H51" s="18">
        <v>0</v>
      </c>
      <c r="I51" s="18">
        <v>0</v>
      </c>
      <c r="J51" s="221">
        <v>0</v>
      </c>
      <c r="K51" s="99" t="str">
        <f t="shared" si="3"/>
        <v>x</v>
      </c>
      <c r="M51" s="55"/>
      <c r="N51" s="54"/>
    </row>
    <row r="52" spans="1:14" x14ac:dyDescent="0.2">
      <c r="A52" s="186"/>
      <c r="B52" s="189"/>
      <c r="C52" s="297" t="s">
        <v>53</v>
      </c>
      <c r="D52" s="298"/>
      <c r="E52" s="299"/>
      <c r="F52" s="249">
        <v>101</v>
      </c>
      <c r="G52" s="249">
        <v>97.063000000000002</v>
      </c>
      <c r="H52" s="249">
        <v>98.492459999999994</v>
      </c>
      <c r="I52" s="233">
        <v>97</v>
      </c>
      <c r="J52" s="233">
        <v>0</v>
      </c>
      <c r="K52" s="99">
        <f>IFERROR((J52/I52*100),"x")</f>
        <v>0</v>
      </c>
      <c r="M52" s="55"/>
      <c r="N52" s="54"/>
    </row>
    <row r="53" spans="1:14" x14ac:dyDescent="0.2">
      <c r="A53" s="186"/>
      <c r="B53" s="189"/>
      <c r="C53" s="297" t="s">
        <v>27</v>
      </c>
      <c r="D53" s="298"/>
      <c r="E53" s="299"/>
      <c r="F53" s="249">
        <v>390</v>
      </c>
      <c r="G53" s="249">
        <v>406.96899999999999</v>
      </c>
      <c r="H53" s="249">
        <v>379.60280999999998</v>
      </c>
      <c r="I53" s="249">
        <v>386</v>
      </c>
      <c r="J53" s="242">
        <v>395.59535</v>
      </c>
      <c r="K53" s="99">
        <f>IFERROR((J53/I53*100),"x")</f>
        <v>102.4858419689119</v>
      </c>
      <c r="M53" s="55"/>
      <c r="N53" s="54"/>
    </row>
    <row r="54" spans="1:14" x14ac:dyDescent="0.2">
      <c r="A54" s="186"/>
      <c r="B54" s="189"/>
      <c r="C54" s="297" t="s">
        <v>28</v>
      </c>
      <c r="D54" s="298"/>
      <c r="E54" s="299"/>
      <c r="F54" s="244">
        <v>71</v>
      </c>
      <c r="G54" s="244">
        <v>67.022999999999996</v>
      </c>
      <c r="H54" s="244">
        <v>67.938000000000002</v>
      </c>
      <c r="I54" s="244">
        <v>0</v>
      </c>
      <c r="J54" s="263" t="s">
        <v>91</v>
      </c>
      <c r="K54" s="214">
        <v>0</v>
      </c>
      <c r="M54" s="55"/>
      <c r="N54" s="54"/>
    </row>
    <row r="55" spans="1:14" hidden="1" x14ac:dyDescent="0.2">
      <c r="A55" s="186"/>
      <c r="B55" s="189"/>
      <c r="C55" s="206" t="s">
        <v>29</v>
      </c>
      <c r="D55" s="207"/>
      <c r="E55" s="208"/>
      <c r="F55" s="244">
        <v>0</v>
      </c>
      <c r="G55" s="244">
        <v>0</v>
      </c>
      <c r="H55" s="244"/>
      <c r="I55" s="244"/>
      <c r="J55" s="82"/>
      <c r="K55" s="214" t="str">
        <f t="shared" si="3"/>
        <v>x</v>
      </c>
      <c r="M55" s="55"/>
      <c r="N55" s="54"/>
    </row>
    <row r="56" spans="1:14" x14ac:dyDescent="0.2">
      <c r="A56" s="186"/>
      <c r="B56" s="189"/>
      <c r="C56" s="297" t="s">
        <v>30</v>
      </c>
      <c r="D56" s="298"/>
      <c r="E56" s="299"/>
      <c r="F56" s="244">
        <v>272</v>
      </c>
      <c r="G56" s="244">
        <v>270.7</v>
      </c>
      <c r="H56" s="244">
        <v>256.73</v>
      </c>
      <c r="I56" s="244">
        <v>258</v>
      </c>
      <c r="J56" s="230">
        <v>0</v>
      </c>
      <c r="K56" s="214">
        <f t="shared" si="3"/>
        <v>0</v>
      </c>
      <c r="M56" s="55"/>
      <c r="N56" s="54"/>
    </row>
    <row r="57" spans="1:14" x14ac:dyDescent="0.2">
      <c r="A57" s="186"/>
      <c r="B57" s="189"/>
      <c r="C57" s="297" t="s">
        <v>54</v>
      </c>
      <c r="D57" s="298"/>
      <c r="E57" s="299"/>
      <c r="F57" s="244">
        <v>198960</v>
      </c>
      <c r="G57" s="244">
        <v>923096.46400000004</v>
      </c>
      <c r="H57" s="244">
        <v>926472.23611000006</v>
      </c>
      <c r="I57" s="244">
        <v>926253</v>
      </c>
      <c r="J57" s="244">
        <v>1237309.87793</v>
      </c>
      <c r="K57" s="214">
        <f t="shared" si="3"/>
        <v>133.58228021177797</v>
      </c>
      <c r="M57" s="55"/>
      <c r="N57" s="54"/>
    </row>
    <row r="58" spans="1:14" x14ac:dyDescent="0.2">
      <c r="A58" s="186"/>
      <c r="B58" s="189"/>
      <c r="C58" s="297" t="s">
        <v>55</v>
      </c>
      <c r="D58" s="298"/>
      <c r="E58" s="299"/>
      <c r="F58" s="244">
        <v>5383</v>
      </c>
      <c r="G58" s="244">
        <v>5212.3879999999999</v>
      </c>
      <c r="H58" s="244">
        <v>4368.1872300000005</v>
      </c>
      <c r="I58" s="244">
        <v>5028</v>
      </c>
      <c r="J58" s="230">
        <v>4139.4912400000003</v>
      </c>
      <c r="K58" s="214">
        <f t="shared" si="3"/>
        <v>82.328783611774071</v>
      </c>
      <c r="M58" s="55"/>
      <c r="N58" s="54"/>
    </row>
    <row r="59" spans="1:14" x14ac:dyDescent="0.2">
      <c r="A59" s="186"/>
      <c r="B59" s="189"/>
      <c r="C59" s="297" t="s">
        <v>33</v>
      </c>
      <c r="D59" s="298"/>
      <c r="E59" s="299"/>
      <c r="F59" s="244">
        <v>949</v>
      </c>
      <c r="G59" s="244">
        <v>947.27499999999998</v>
      </c>
      <c r="H59" s="244">
        <v>893.10017000000005</v>
      </c>
      <c r="I59" s="244">
        <v>904</v>
      </c>
      <c r="J59" s="230">
        <v>943.26336000000003</v>
      </c>
      <c r="K59" s="214">
        <f t="shared" si="3"/>
        <v>104.34329203539822</v>
      </c>
      <c r="M59" s="55"/>
      <c r="N59" s="54"/>
    </row>
    <row r="60" spans="1:14" x14ac:dyDescent="0.2">
      <c r="A60" s="269"/>
      <c r="B60" s="189"/>
      <c r="C60" s="297" t="s">
        <v>34</v>
      </c>
      <c r="D60" s="298"/>
      <c r="E60" s="299"/>
      <c r="F60" s="244">
        <v>877</v>
      </c>
      <c r="G60" s="244">
        <v>895.327</v>
      </c>
      <c r="H60" s="244">
        <v>859.65084000000002</v>
      </c>
      <c r="I60" s="244">
        <v>908</v>
      </c>
      <c r="J60" s="230">
        <v>849.25180999999998</v>
      </c>
      <c r="K60" s="214">
        <f t="shared" si="3"/>
        <v>93.529935022026436</v>
      </c>
      <c r="M60" s="55"/>
      <c r="N60" s="54"/>
    </row>
    <row r="61" spans="1:14" x14ac:dyDescent="0.2">
      <c r="A61" s="269"/>
      <c r="B61" s="189"/>
      <c r="C61" s="297" t="s">
        <v>35</v>
      </c>
      <c r="D61" s="298"/>
      <c r="E61" s="299"/>
      <c r="F61" s="244">
        <v>1995</v>
      </c>
      <c r="G61" s="244">
        <v>2149</v>
      </c>
      <c r="H61" s="244">
        <v>1854.63555</v>
      </c>
      <c r="I61" s="244">
        <v>1977</v>
      </c>
      <c r="J61" s="230">
        <v>2021.1152500000001</v>
      </c>
      <c r="K61" s="214">
        <f t="shared" si="3"/>
        <v>102.23142387455741</v>
      </c>
      <c r="M61" s="55"/>
      <c r="N61" s="54"/>
    </row>
    <row r="62" spans="1:14" x14ac:dyDescent="0.2">
      <c r="A62" s="269"/>
      <c r="B62" s="189"/>
      <c r="C62" s="297" t="s">
        <v>36</v>
      </c>
      <c r="D62" s="298"/>
      <c r="E62" s="299"/>
      <c r="F62" s="244">
        <v>1309</v>
      </c>
      <c r="G62" s="244">
        <v>1360</v>
      </c>
      <c r="H62" s="244">
        <v>1330.46084</v>
      </c>
      <c r="I62" s="242">
        <v>1397.51</v>
      </c>
      <c r="J62" s="230">
        <v>1562.74074</v>
      </c>
      <c r="K62" s="214">
        <f t="shared" si="3"/>
        <v>111.82322416297556</v>
      </c>
      <c r="M62" s="55"/>
      <c r="N62" s="54"/>
    </row>
    <row r="63" spans="1:14" x14ac:dyDescent="0.2">
      <c r="A63" s="269"/>
      <c r="B63" s="189"/>
      <c r="C63" s="297" t="s">
        <v>77</v>
      </c>
      <c r="D63" s="298"/>
      <c r="E63" s="299"/>
      <c r="F63" s="244">
        <v>2155</v>
      </c>
      <c r="G63" s="244">
        <v>2323</v>
      </c>
      <c r="H63" s="244">
        <v>2041.25297</v>
      </c>
      <c r="I63" s="244">
        <v>2186</v>
      </c>
      <c r="J63" s="230">
        <v>2436.12491</v>
      </c>
      <c r="K63" s="214">
        <f t="shared" si="3"/>
        <v>111.44212763037511</v>
      </c>
      <c r="M63" s="55"/>
      <c r="N63" s="54"/>
    </row>
    <row r="64" spans="1:14" x14ac:dyDescent="0.2">
      <c r="A64" s="269"/>
      <c r="B64" s="189"/>
      <c r="C64" s="297" t="s">
        <v>38</v>
      </c>
      <c r="D64" s="298"/>
      <c r="E64" s="299"/>
      <c r="F64" s="244">
        <v>0</v>
      </c>
      <c r="G64" s="244">
        <v>67.887</v>
      </c>
      <c r="H64" s="244">
        <v>63.892499999999998</v>
      </c>
      <c r="I64" s="244">
        <v>65</v>
      </c>
      <c r="J64" s="230">
        <v>65.790000000000006</v>
      </c>
      <c r="K64" s="214">
        <f t="shared" si="3"/>
        <v>101.21538461538462</v>
      </c>
      <c r="M64" s="55"/>
      <c r="N64" s="54"/>
    </row>
    <row r="65" spans="1:14" x14ac:dyDescent="0.2">
      <c r="A65" s="269"/>
      <c r="B65" s="189"/>
      <c r="C65" s="297" t="s">
        <v>37</v>
      </c>
      <c r="D65" s="298"/>
      <c r="E65" s="299"/>
      <c r="F65" s="244">
        <v>0</v>
      </c>
      <c r="G65" s="244">
        <v>2</v>
      </c>
      <c r="H65" s="244">
        <v>2.1762000000000001</v>
      </c>
      <c r="I65" s="244">
        <v>2</v>
      </c>
      <c r="J65" s="244">
        <v>2.2599999999999998</v>
      </c>
      <c r="K65" s="214">
        <f t="shared" si="3"/>
        <v>112.99999999999999</v>
      </c>
      <c r="M65" s="55"/>
      <c r="N65" s="54"/>
    </row>
    <row r="66" spans="1:14" s="73" customFormat="1" x14ac:dyDescent="0.2">
      <c r="A66" s="208"/>
      <c r="B66" s="189"/>
      <c r="C66" s="297" t="s">
        <v>40</v>
      </c>
      <c r="D66" s="298"/>
      <c r="E66" s="299"/>
      <c r="F66" s="225">
        <v>0</v>
      </c>
      <c r="G66" s="225">
        <v>133.01</v>
      </c>
      <c r="H66" s="225">
        <v>128.37</v>
      </c>
      <c r="I66" s="225">
        <v>129</v>
      </c>
      <c r="J66" s="225">
        <v>267.43</v>
      </c>
      <c r="K66" s="214">
        <f t="shared" si="3"/>
        <v>207.31007751937986</v>
      </c>
      <c r="M66" s="55"/>
    </row>
    <row r="67" spans="1:14" s="73" customFormat="1" ht="13.5" thickBot="1" x14ac:dyDescent="0.25">
      <c r="A67" s="208"/>
      <c r="B67" s="276"/>
      <c r="C67" s="290" t="s">
        <v>42</v>
      </c>
      <c r="D67" s="291"/>
      <c r="E67" s="292"/>
      <c r="F67" s="243">
        <v>0</v>
      </c>
      <c r="G67" s="243">
        <v>53.13</v>
      </c>
      <c r="H67" s="243">
        <v>51.42</v>
      </c>
      <c r="I67" s="243">
        <v>51.85</v>
      </c>
      <c r="J67" s="234">
        <v>0</v>
      </c>
      <c r="K67" s="217">
        <f t="shared" si="3"/>
        <v>0</v>
      </c>
      <c r="M67" s="55"/>
    </row>
    <row r="68" spans="1:14" ht="12" customHeight="1" thickBot="1" x14ac:dyDescent="0.25">
      <c r="A68" s="201"/>
      <c r="B68" s="193"/>
      <c r="C68" s="204"/>
      <c r="D68" s="201"/>
      <c r="E68" s="201"/>
      <c r="F68" s="102"/>
      <c r="G68" s="102"/>
      <c r="H68" s="102"/>
      <c r="I68" s="102"/>
      <c r="J68" s="102"/>
      <c r="K68" s="209"/>
    </row>
    <row r="69" spans="1:14" s="89" customFormat="1" ht="15" customHeight="1" thickBot="1" x14ac:dyDescent="0.25">
      <c r="A69" s="274"/>
      <c r="B69" s="279">
        <v>6222</v>
      </c>
      <c r="C69" s="275" t="s">
        <v>44</v>
      </c>
      <c r="D69" s="85"/>
      <c r="E69" s="86"/>
      <c r="F69" s="87">
        <v>0</v>
      </c>
      <c r="G69" s="87">
        <v>0</v>
      </c>
      <c r="H69" s="87">
        <v>0</v>
      </c>
      <c r="I69" s="87">
        <v>0</v>
      </c>
      <c r="J69" s="87">
        <v>0</v>
      </c>
      <c r="K69" s="88" t="s">
        <v>16</v>
      </c>
      <c r="N69" s="90"/>
    </row>
    <row r="70" spans="1:14" x14ac:dyDescent="0.2">
      <c r="A70" s="81"/>
      <c r="B70" s="277"/>
    </row>
    <row r="71" spans="1:14" x14ac:dyDescent="0.2">
      <c r="A71" s="81"/>
      <c r="B71" s="278" t="s">
        <v>79</v>
      </c>
    </row>
    <row r="72" spans="1:14" x14ac:dyDescent="0.2">
      <c r="A72" s="81"/>
      <c r="B72" s="278" t="s">
        <v>94</v>
      </c>
      <c r="C72" s="54" t="s">
        <v>93</v>
      </c>
    </row>
    <row r="73" spans="1:14" s="81" customFormat="1" x14ac:dyDescent="0.2">
      <c r="B73" s="278" t="s">
        <v>95</v>
      </c>
      <c r="C73" s="81" t="s">
        <v>92</v>
      </c>
      <c r="G73" s="39"/>
      <c r="N73" s="222"/>
    </row>
    <row r="74" spans="1:14" s="81" customFormat="1" x14ac:dyDescent="0.2">
      <c r="G74" s="184"/>
      <c r="N74" s="222"/>
    </row>
    <row r="75" spans="1:14" s="81" customFormat="1" x14ac:dyDescent="0.2">
      <c r="G75" s="184"/>
      <c r="N75" s="222"/>
    </row>
    <row r="76" spans="1:14" s="81" customFormat="1" x14ac:dyDescent="0.2">
      <c r="G76" s="39"/>
      <c r="N76" s="222"/>
    </row>
    <row r="77" spans="1:14" s="81" customFormat="1" x14ac:dyDescent="0.2">
      <c r="G77" s="39"/>
      <c r="N77" s="222"/>
    </row>
    <row r="78" spans="1:14" s="81" customFormat="1" x14ac:dyDescent="0.2">
      <c r="G78" s="39"/>
      <c r="N78" s="222"/>
    </row>
    <row r="79" spans="1:14" s="81" customFormat="1" x14ac:dyDescent="0.2">
      <c r="G79" s="39"/>
      <c r="N79" s="222"/>
    </row>
    <row r="80" spans="1:14" s="81" customFormat="1" x14ac:dyDescent="0.2">
      <c r="G80" s="184"/>
      <c r="N80" s="222"/>
    </row>
    <row r="81" spans="7:14" s="81" customFormat="1" x14ac:dyDescent="0.2">
      <c r="G81" s="39"/>
      <c r="N81" s="222"/>
    </row>
    <row r="82" spans="7:14" s="81" customFormat="1" x14ac:dyDescent="0.2">
      <c r="G82" s="184"/>
      <c r="N82" s="222"/>
    </row>
    <row r="83" spans="7:14" s="81" customFormat="1" x14ac:dyDescent="0.2">
      <c r="G83" s="39"/>
      <c r="N83" s="222"/>
    </row>
    <row r="84" spans="7:14" s="81" customFormat="1" x14ac:dyDescent="0.2">
      <c r="G84" s="39"/>
      <c r="N84" s="222"/>
    </row>
    <row r="85" spans="7:14" s="81" customFormat="1" x14ac:dyDescent="0.2">
      <c r="G85" s="184"/>
      <c r="N85" s="222"/>
    </row>
    <row r="86" spans="7:14" s="81" customFormat="1" x14ac:dyDescent="0.2">
      <c r="G86" s="83"/>
      <c r="N86" s="222"/>
    </row>
    <row r="87" spans="7:14" s="81" customFormat="1" x14ac:dyDescent="0.2">
      <c r="G87" s="83"/>
      <c r="N87" s="222"/>
    </row>
    <row r="88" spans="7:14" s="81" customFormat="1" x14ac:dyDescent="0.2">
      <c r="G88" s="223"/>
      <c r="N88" s="222"/>
    </row>
    <row r="89" spans="7:14" s="81" customFormat="1" x14ac:dyDescent="0.2">
      <c r="G89" s="83"/>
      <c r="N89" s="222"/>
    </row>
    <row r="90" spans="7:14" s="81" customFormat="1" x14ac:dyDescent="0.2">
      <c r="G90" s="223"/>
      <c r="N90" s="222"/>
    </row>
    <row r="91" spans="7:14" s="81" customFormat="1" x14ac:dyDescent="0.2">
      <c r="G91" s="83"/>
      <c r="N91" s="222"/>
    </row>
    <row r="92" spans="7:14" s="81" customFormat="1" x14ac:dyDescent="0.2">
      <c r="G92" s="223"/>
      <c r="N92" s="222"/>
    </row>
    <row r="93" spans="7:14" s="81" customFormat="1" x14ac:dyDescent="0.2">
      <c r="G93" s="223"/>
      <c r="N93" s="222"/>
    </row>
    <row r="94" spans="7:14" s="81" customFormat="1" x14ac:dyDescent="0.2">
      <c r="G94" s="223"/>
      <c r="N94" s="222"/>
    </row>
    <row r="95" spans="7:14" s="81" customFormat="1" x14ac:dyDescent="0.2">
      <c r="G95" s="223"/>
      <c r="N95" s="222"/>
    </row>
    <row r="96" spans="7:14" s="81" customFormat="1" x14ac:dyDescent="0.2">
      <c r="G96" s="223"/>
      <c r="N96" s="222"/>
    </row>
    <row r="97" spans="7:14" s="81" customFormat="1" x14ac:dyDescent="0.2">
      <c r="G97" s="83"/>
      <c r="N97" s="222"/>
    </row>
    <row r="98" spans="7:14" s="81" customFormat="1" x14ac:dyDescent="0.2">
      <c r="G98" s="83"/>
      <c r="N98" s="222"/>
    </row>
    <row r="99" spans="7:14" s="81" customFormat="1" x14ac:dyDescent="0.2">
      <c r="G99" s="83"/>
      <c r="N99" s="222"/>
    </row>
  </sheetData>
  <mergeCells count="43">
    <mergeCell ref="J1:K1"/>
    <mergeCell ref="J2:K2"/>
    <mergeCell ref="C35:E35"/>
    <mergeCell ref="C19:E21"/>
    <mergeCell ref="C6:E8"/>
    <mergeCell ref="C31:E33"/>
    <mergeCell ref="F6:J6"/>
    <mergeCell ref="F19:J19"/>
    <mergeCell ref="F31:J31"/>
    <mergeCell ref="C4:K4"/>
    <mergeCell ref="C16:K16"/>
    <mergeCell ref="C28:K28"/>
    <mergeCell ref="C17:K17"/>
    <mergeCell ref="C64:E64"/>
    <mergeCell ref="C65:E65"/>
    <mergeCell ref="C37:E37"/>
    <mergeCell ref="C66:E66"/>
    <mergeCell ref="C38:E38"/>
    <mergeCell ref="C57:E57"/>
    <mergeCell ref="C58:E58"/>
    <mergeCell ref="C60:E60"/>
    <mergeCell ref="C61:E61"/>
    <mergeCell ref="C62:E62"/>
    <mergeCell ref="C63:E63"/>
    <mergeCell ref="C46:E46"/>
    <mergeCell ref="C50:E50"/>
    <mergeCell ref="C51:E51"/>
    <mergeCell ref="C67:E67"/>
    <mergeCell ref="C39:E39"/>
    <mergeCell ref="C29:K29"/>
    <mergeCell ref="C59:E59"/>
    <mergeCell ref="C41:E41"/>
    <mergeCell ref="C42:E42"/>
    <mergeCell ref="C43:E43"/>
    <mergeCell ref="C44:E44"/>
    <mergeCell ref="C45:E45"/>
    <mergeCell ref="C47:E47"/>
    <mergeCell ref="C48:E48"/>
    <mergeCell ref="C49:E49"/>
    <mergeCell ref="C52:E52"/>
    <mergeCell ref="C53:E53"/>
    <mergeCell ref="C54:E54"/>
    <mergeCell ref="C56:E56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4" orientation="portrait" r:id="rId1"/>
  <headerFooter>
    <oddHeader>&amp;RPříloha č. 3
Stránka:3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4.Q.2020 </vt:lpstr>
      <vt:lpstr>2016-2020</vt:lpstr>
      <vt:lpstr>'4.Q.2020 '!Názvy_tisku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Daniel Ing.</dc:creator>
  <cp:lastModifiedBy>Brabcová Martina Ing.</cp:lastModifiedBy>
  <cp:lastPrinted>2021-02-18T15:12:24Z</cp:lastPrinted>
  <dcterms:created xsi:type="dcterms:W3CDTF">2019-03-15T13:00:51Z</dcterms:created>
  <dcterms:modified xsi:type="dcterms:W3CDTF">2021-05-04T15:39:18Z</dcterms:modified>
</cp:coreProperties>
</file>