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skova\AppData\Local\Microsoft\Windows\INetCache\Content.Outlook\GGD0ALQ8\"/>
    </mc:Choice>
  </mc:AlternateContent>
  <bookViews>
    <workbookView xWindow="15345" yWindow="6180" windowWidth="7710" windowHeight="3105"/>
  </bookViews>
  <sheets>
    <sheet name="Linková doprava" sheetId="1" r:id="rId1"/>
    <sheet name="Železniční doprava" sheetId="4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D15" i="4" l="1"/>
  <c r="R16" i="1" l="1"/>
  <c r="R17" i="1"/>
  <c r="P16" i="1"/>
  <c r="N16" i="1"/>
  <c r="M16" i="1"/>
  <c r="L16" i="1"/>
  <c r="J16" i="1"/>
  <c r="G16" i="1"/>
  <c r="D16" i="1"/>
  <c r="L17" i="1"/>
  <c r="G17" i="1"/>
  <c r="D17" i="1"/>
  <c r="I17" i="1"/>
  <c r="N17" i="1"/>
  <c r="M17" i="1"/>
  <c r="P17" i="1"/>
  <c r="J17" i="1"/>
  <c r="K17" i="1"/>
</calcChain>
</file>

<file path=xl/sharedStrings.xml><?xml version="1.0" encoding="utf-8"?>
<sst xmlns="http://schemas.openxmlformats.org/spreadsheetml/2006/main" count="110" uniqueCount="61">
  <si>
    <t>1. Rok za který  se souhrnná podává</t>
  </si>
  <si>
    <t>2. Název Objednatele</t>
  </si>
  <si>
    <t>Kraj Vysočina</t>
  </si>
  <si>
    <t>3. IČO Objednatele</t>
  </si>
  <si>
    <t>4. Název smlouvy</t>
  </si>
  <si>
    <t>číslo smlouvy</t>
  </si>
  <si>
    <t>6. ID Smlouvy z registru smluv</t>
  </si>
  <si>
    <t>7. Název dopravce</t>
  </si>
  <si>
    <t>8. IČO dopravce</t>
  </si>
  <si>
    <t>9. doba trvání závazku od</t>
  </si>
  <si>
    <t xml:space="preserve">10. doba trvání smlouvy do </t>
  </si>
  <si>
    <t>11. Uskutečněný dopravní výkon v km</t>
  </si>
  <si>
    <t>Vypracoval</t>
  </si>
  <si>
    <t>Jana Myšková</t>
  </si>
  <si>
    <t xml:space="preserve">13. Jméno a příjmení </t>
  </si>
  <si>
    <t>14. telefon</t>
  </si>
  <si>
    <t>15. e-mail</t>
  </si>
  <si>
    <t>myskova.j@kr-vysocina.cz</t>
  </si>
  <si>
    <t>12. Celková výše kompenzace v Kč</t>
  </si>
  <si>
    <t>Smlouva o veřejných službách v přepravě cestujících ve veřejné linkové osobní doprvě</t>
  </si>
  <si>
    <t>BDS-BUS, s.r.o.</t>
  </si>
  <si>
    <t>ČAD Blansko a.s</t>
  </si>
  <si>
    <t>ČSAD Benešov s.r.o.</t>
  </si>
  <si>
    <t>ICOM transport a.s.</t>
  </si>
  <si>
    <t>Tourbus, a.s</t>
  </si>
  <si>
    <t>TRADO-BUS, s.r.o.</t>
  </si>
  <si>
    <t>ZDAR a.s.</t>
  </si>
  <si>
    <t>Zlatovánek spol. s r.o.</t>
  </si>
  <si>
    <t>Souhranná zpráva o závazcích veřejné služby - Linková doprava</t>
  </si>
  <si>
    <t>Souhranná zpráva o závazcích veřejné služby  - Železniční doprava</t>
  </si>
  <si>
    <t>Railway Capital a.s.</t>
  </si>
  <si>
    <t xml:space="preserve"> - </t>
  </si>
  <si>
    <t>České dráhy, a.s.</t>
  </si>
  <si>
    <t>Smlouva o zajištění veřejných služeb v přepravě veřejnou drážní dopravou k zajištění dopravní obslužnosti Kraje Vysočina.</t>
  </si>
  <si>
    <t>do ukončení platnosti JŘ v roce 2029</t>
  </si>
  <si>
    <t>doba neurčitá</t>
  </si>
  <si>
    <t>KV/2021/O1/P1</t>
  </si>
  <si>
    <t>KV/2021/O1/P2</t>
  </si>
  <si>
    <t>KV/2021/O1/P3</t>
  </si>
  <si>
    <t>KV/2021/O2/P2</t>
  </si>
  <si>
    <t>KV/2021/O2/P1</t>
  </si>
  <si>
    <t>KV/2021/O3/P1</t>
  </si>
  <si>
    <t>KV/2021/O4/P1</t>
  </si>
  <si>
    <t>KV/2021/O4/P2</t>
  </si>
  <si>
    <t>KV/2021/O5/P1</t>
  </si>
  <si>
    <t>KV/2021/O6/P1</t>
  </si>
  <si>
    <t>KV/2021/O6/P3</t>
  </si>
  <si>
    <t>KV/2021/O7/P1</t>
  </si>
  <si>
    <t>KV/2021/O7/P2</t>
  </si>
  <si>
    <t>KV/2021/O8/P1</t>
  </si>
  <si>
    <t>KV/2021/O8/P2</t>
  </si>
  <si>
    <t>KV/2021/O4/P3</t>
  </si>
  <si>
    <t>ARRIVA autobusy, a.s.</t>
  </si>
  <si>
    <t>Smlouva o veřejných službách v přepravě cestujících ve veřejné linkové osobní dopravě KVAD2402</t>
  </si>
  <si>
    <t>ZDAR, a.s.</t>
  </si>
  <si>
    <t>podpis mlouvy 1.12.2023, zahájení provozu 1. 1.2025</t>
  </si>
  <si>
    <t>do poloviny prosince 2035</t>
  </si>
  <si>
    <t>Smlouva o veřejných službách v přepravě cestujících veřejnou osobní drážní dopravou k zajištění dopravní obslužnosti Kraje Vysočina na trati č. 243</t>
  </si>
  <si>
    <t>do 31.3.2022</t>
  </si>
  <si>
    <t>do 31.7.2022</t>
  </si>
  <si>
    <t>Smluvní pokuty uložené za 1.Q. až 4.Q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</si>
</sst>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K_č_-;\-* #,##0.00\ _K_č_-;_-* &quot;-&quot;??\ _K_č_-;_-@_-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434343"/>
      <name val="Arial"/>
      <family val="2"/>
      <charset val="238"/>
    </font>
    <font>
      <sz val="11"/>
      <name val="Arial"/>
      <family val="2"/>
      <charset val="238"/>
    </font>
    <font>
      <b/>
      <sz val="2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9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/>
    <xf numFmtId="0" fontId="0" fillId="0" borderId="0" xfId="0" applyFill="1"/>
    <xf numFmtId="1" fontId="0" fillId="0" borderId="0" xfId="0" applyNumberFormat="1"/>
    <xf numFmtId="0" fontId="0" fillId="0" borderId="0" xfId="0" applyBorder="1"/>
    <xf numFmtId="4" fontId="0" fillId="0" borderId="0" xfId="0" applyNumberFormat="1"/>
    <xf numFmtId="4" fontId="5" fillId="0" borderId="0" xfId="4" applyNumberFormat="1" applyFont="1" applyBorder="1"/>
    <xf numFmtId="4" fontId="0" fillId="0" borderId="0" xfId="0" applyNumberFormat="1" applyBorder="1"/>
    <xf numFmtId="0" fontId="0" fillId="2" borderId="2" xfId="0" applyFill="1" applyBorder="1"/>
    <xf numFmtId="0" fontId="0" fillId="2" borderId="4" xfId="0" applyFill="1" applyBorder="1"/>
    <xf numFmtId="3" fontId="5" fillId="2" borderId="1" xfId="4" applyNumberFormat="1" applyFont="1" applyFill="1" applyBorder="1"/>
    <xf numFmtId="0" fontId="5" fillId="2" borderId="1" xfId="0" applyFont="1" applyFill="1" applyBorder="1"/>
    <xf numFmtId="0" fontId="0" fillId="2" borderId="1" xfId="0" applyFill="1" applyBorder="1"/>
    <xf numFmtId="3" fontId="4" fillId="2" borderId="1" xfId="4" applyNumberFormat="1" applyFont="1" applyFill="1" applyBorder="1"/>
    <xf numFmtId="1" fontId="5" fillId="2" borderId="1" xfId="4" applyNumberFormat="1" applyFont="1" applyFill="1" applyBorder="1"/>
    <xf numFmtId="1" fontId="0" fillId="2" borderId="1" xfId="0" applyNumberFormat="1" applyFill="1" applyBorder="1"/>
    <xf numFmtId="14" fontId="5" fillId="2" borderId="1" xfId="4" applyNumberFormat="1" applyFont="1" applyFill="1" applyBorder="1"/>
    <xf numFmtId="4" fontId="5" fillId="2" borderId="1" xfId="4" applyNumberFormat="1" applyFont="1" applyFill="1" applyBorder="1"/>
    <xf numFmtId="4" fontId="5" fillId="2" borderId="1" xfId="0" applyNumberFormat="1" applyFont="1" applyFill="1" applyBorder="1"/>
    <xf numFmtId="3" fontId="4" fillId="0" borderId="5" xfId="4" applyNumberFormat="1" applyFont="1" applyBorder="1"/>
    <xf numFmtId="0" fontId="0" fillId="0" borderId="5" xfId="0" applyBorder="1"/>
    <xf numFmtId="3" fontId="4" fillId="0" borderId="3" xfId="4" applyNumberFormat="1" applyFont="1" applyBorder="1"/>
    <xf numFmtId="0" fontId="0" fillId="0" borderId="3" xfId="0" applyBorder="1"/>
    <xf numFmtId="0" fontId="7" fillId="2" borderId="1" xfId="0" applyFont="1" applyFill="1" applyBorder="1"/>
    <xf numFmtId="4" fontId="0" fillId="2" borderId="1" xfId="0" applyNumberFormat="1" applyFill="1" applyBorder="1"/>
    <xf numFmtId="0" fontId="0" fillId="2" borderId="6" xfId="0" applyFill="1" applyBorder="1"/>
    <xf numFmtId="3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3" fontId="4" fillId="2" borderId="1" xfId="4" applyNumberFormat="1" applyFont="1" applyFill="1" applyBorder="1" applyAlignment="1">
      <alignment horizontal="center"/>
    </xf>
    <xf numFmtId="3" fontId="4" fillId="0" borderId="0" xfId="4" applyNumberFormat="1" applyFont="1" applyBorder="1"/>
    <xf numFmtId="0" fontId="0" fillId="2" borderId="1" xfId="0" applyFill="1" applyBorder="1" applyAlignment="1">
      <alignment wrapText="1"/>
    </xf>
    <xf numFmtId="3" fontId="5" fillId="0" borderId="0" xfId="4" applyNumberFormat="1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8" fillId="0" borderId="0" xfId="0" applyFont="1" applyBorder="1"/>
    <xf numFmtId="0" fontId="7" fillId="0" borderId="0" xfId="0" applyFont="1" applyBorder="1"/>
    <xf numFmtId="1" fontId="0" fillId="0" borderId="0" xfId="0" applyNumberFormat="1" applyBorder="1"/>
    <xf numFmtId="0" fontId="5" fillId="0" borderId="0" xfId="0" applyFont="1" applyBorder="1"/>
    <xf numFmtId="0" fontId="6" fillId="0" borderId="0" xfId="0" applyFont="1" applyBorder="1"/>
    <xf numFmtId="4" fontId="0" fillId="0" borderId="0" xfId="0" applyNumberFormat="1" applyBorder="1" applyAlignment="1">
      <alignment wrapText="1"/>
    </xf>
    <xf numFmtId="4" fontId="5" fillId="2" borderId="1" xfId="4" applyNumberFormat="1" applyFont="1" applyFill="1" applyBorder="1" applyAlignment="1">
      <alignment wrapText="1"/>
    </xf>
    <xf numFmtId="14" fontId="5" fillId="2" borderId="1" xfId="4" applyNumberFormat="1" applyFont="1" applyFill="1" applyBorder="1" applyAlignment="1">
      <alignment wrapText="1"/>
    </xf>
    <xf numFmtId="0" fontId="0" fillId="0" borderId="0" xfId="0" applyFill="1" applyBorder="1"/>
    <xf numFmtId="4" fontId="5" fillId="0" borderId="0" xfId="4" applyNumberFormat="1" applyFont="1" applyFill="1" applyBorder="1"/>
    <xf numFmtId="4" fontId="0" fillId="0" borderId="0" xfId="0" applyNumberFormat="1" applyFill="1" applyBorder="1"/>
    <xf numFmtId="0" fontId="0" fillId="0" borderId="7" xfId="0" applyFill="1" applyBorder="1"/>
    <xf numFmtId="0" fontId="9" fillId="2" borderId="2" xfId="0" applyFont="1" applyFill="1" applyBorder="1" applyAlignment="1">
      <alignment wrapText="1"/>
    </xf>
    <xf numFmtId="0" fontId="0" fillId="0" borderId="4" xfId="0" applyBorder="1" applyAlignment="1"/>
    <xf numFmtId="0" fontId="0" fillId="0" borderId="6" xfId="0" applyBorder="1" applyAlignment="1"/>
    <xf numFmtId="2" fontId="9" fillId="2" borderId="2" xfId="0" applyNumberFormat="1" applyFon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6" xfId="0" applyFill="1" applyBorder="1" applyAlignment="1">
      <alignment wrapText="1"/>
    </xf>
  </cellXfs>
  <cellStyles count="5">
    <cellStyle name="Čárka 2" xfId="3"/>
    <cellStyle name="Hypertextový odkaz" xfId="4" builtinId="8"/>
    <cellStyle name="Normální" xfId="0" builtinId="0"/>
    <cellStyle name="Normální 2" xfId="1"/>
    <cellStyle name="Procenta 2" xfId="2"/>
  </cellStyles>
  <dxfs count="0"/>
  <tableStyles count="0" defaultTableStyle="TableStyleMedium2" defaultPivotStyle="PivotStyleLight16"/>
  <colors>
    <mruColors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yskova.j@kr-vysocina.cz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yskova.j@kr-vysocina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4"/>
  <sheetViews>
    <sheetView tabSelected="1" zoomScale="85" zoomScaleNormal="85" workbookViewId="0">
      <selection activeCell="G19" sqref="G19"/>
    </sheetView>
  </sheetViews>
  <sheetFormatPr defaultRowHeight="15" x14ac:dyDescent="0.25"/>
  <cols>
    <col min="1" max="1" width="9.140625" style="1"/>
    <col min="2" max="2" width="24.85546875" customWidth="1"/>
    <col min="3" max="3" width="5" customWidth="1"/>
    <col min="4" max="4" width="26.5703125" customWidth="1"/>
    <col min="5" max="5" width="16.85546875" customWidth="1"/>
    <col min="6" max="6" width="18.140625" customWidth="1"/>
    <col min="7" max="7" width="23.28515625" customWidth="1"/>
    <col min="8" max="8" width="18.28515625" customWidth="1"/>
    <col min="9" max="9" width="28" customWidth="1"/>
    <col min="10" max="10" width="27.28515625" customWidth="1"/>
    <col min="11" max="11" width="23.42578125" customWidth="1"/>
    <col min="12" max="12" width="16.7109375" customWidth="1"/>
    <col min="13" max="13" width="19.85546875" customWidth="1"/>
    <col min="14" max="14" width="16.140625" customWidth="1"/>
    <col min="15" max="15" width="20" customWidth="1"/>
    <col min="16" max="16" width="17.7109375" customWidth="1"/>
    <col min="17" max="17" width="16" style="1" customWidth="1"/>
    <col min="18" max="18" width="18.140625" customWidth="1"/>
    <col min="19" max="19" width="19.7109375" customWidth="1"/>
    <col min="20" max="20" width="38.140625" customWidth="1"/>
    <col min="21" max="21" width="11.7109375" customWidth="1"/>
    <col min="22" max="22" width="14" bestFit="1" customWidth="1"/>
    <col min="23" max="23" width="13.28515625" style="1" bestFit="1" customWidth="1"/>
    <col min="24" max="24" width="14.85546875" customWidth="1"/>
    <col min="25" max="25" width="13.5703125" customWidth="1"/>
    <col min="26" max="26" width="12.85546875" customWidth="1"/>
    <col min="27" max="27" width="16.140625" customWidth="1"/>
  </cols>
  <sheetData>
    <row r="1" spans="1:27" s="1" customFormat="1" ht="67.5" customHeight="1" x14ac:dyDescent="0.5">
      <c r="A1" s="46" t="s">
        <v>28</v>
      </c>
      <c r="B1" s="47"/>
      <c r="C1" s="47"/>
      <c r="D1" s="48"/>
    </row>
    <row r="2" spans="1:27" s="1" customFormat="1" x14ac:dyDescent="0.25">
      <c r="A2" s="8" t="s">
        <v>0</v>
      </c>
      <c r="B2" s="9"/>
      <c r="C2" s="9"/>
      <c r="D2" s="12">
        <v>2023</v>
      </c>
    </row>
    <row r="3" spans="1:27" s="1" customFormat="1" x14ac:dyDescent="0.25">
      <c r="A3" s="8" t="s">
        <v>1</v>
      </c>
      <c r="B3" s="9"/>
      <c r="C3" s="9"/>
      <c r="D3" s="12" t="s">
        <v>2</v>
      </c>
    </row>
    <row r="4" spans="1:27" s="1" customFormat="1" x14ac:dyDescent="0.25">
      <c r="A4" s="8" t="s">
        <v>3</v>
      </c>
      <c r="B4" s="9"/>
      <c r="C4" s="9"/>
      <c r="D4" s="12">
        <v>70890749</v>
      </c>
    </row>
    <row r="5" spans="1:27" s="1" customFormat="1" x14ac:dyDescent="0.25"/>
    <row r="6" spans="1:27" s="4" customFormat="1" x14ac:dyDescent="0.25">
      <c r="D6" s="30"/>
    </row>
    <row r="7" spans="1:27" s="4" customFormat="1" x14ac:dyDescent="0.25">
      <c r="D7" s="21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</row>
    <row r="8" spans="1:27" s="1" customFormat="1" x14ac:dyDescent="0.25">
      <c r="A8" s="12" t="s">
        <v>4</v>
      </c>
      <c r="B8" s="8"/>
      <c r="C8" s="25"/>
      <c r="D8" s="17" t="s">
        <v>19</v>
      </c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5"/>
      <c r="U8" s="5"/>
      <c r="V8" s="5"/>
      <c r="W8" s="5"/>
      <c r="X8" s="5"/>
      <c r="Y8" s="5"/>
      <c r="Z8" s="5"/>
      <c r="AA8" s="5"/>
    </row>
    <row r="9" spans="1:27" s="1" customFormat="1" x14ac:dyDescent="0.25">
      <c r="A9" s="12" t="s">
        <v>5</v>
      </c>
      <c r="B9" s="8"/>
      <c r="C9" s="25"/>
      <c r="D9" s="17" t="s">
        <v>36</v>
      </c>
      <c r="E9" s="24" t="s">
        <v>37</v>
      </c>
      <c r="F9" s="24" t="s">
        <v>38</v>
      </c>
      <c r="G9" s="24" t="s">
        <v>40</v>
      </c>
      <c r="H9" s="24" t="s">
        <v>39</v>
      </c>
      <c r="I9" s="24" t="s">
        <v>41</v>
      </c>
      <c r="J9" s="24" t="s">
        <v>42</v>
      </c>
      <c r="K9" s="24" t="s">
        <v>43</v>
      </c>
      <c r="L9" s="24" t="s">
        <v>51</v>
      </c>
      <c r="M9" s="24" t="s">
        <v>44</v>
      </c>
      <c r="N9" s="24" t="s">
        <v>45</v>
      </c>
      <c r="O9" s="24" t="s">
        <v>46</v>
      </c>
      <c r="P9" s="24" t="s">
        <v>47</v>
      </c>
      <c r="Q9" s="24" t="s">
        <v>48</v>
      </c>
      <c r="R9" s="24" t="s">
        <v>49</v>
      </c>
      <c r="S9" s="24" t="s">
        <v>50</v>
      </c>
      <c r="T9" s="5"/>
      <c r="U9" s="5"/>
      <c r="V9" s="5"/>
      <c r="W9" s="5"/>
      <c r="X9" s="5"/>
      <c r="Y9" s="5"/>
      <c r="Z9" s="5"/>
      <c r="AA9" s="5"/>
    </row>
    <row r="10" spans="1:27" s="1" customFormat="1" x14ac:dyDescent="0.25">
      <c r="A10" s="12" t="s">
        <v>6</v>
      </c>
      <c r="B10" s="8"/>
      <c r="C10" s="25"/>
      <c r="D10" s="14">
        <v>149253</v>
      </c>
      <c r="E10" s="15">
        <v>149211</v>
      </c>
      <c r="F10" s="15">
        <v>149278</v>
      </c>
      <c r="G10" s="15">
        <v>149255</v>
      </c>
      <c r="H10" s="15">
        <v>149288</v>
      </c>
      <c r="I10" s="15">
        <v>149267</v>
      </c>
      <c r="J10" s="15">
        <v>149210</v>
      </c>
      <c r="K10" s="15">
        <v>149261</v>
      </c>
      <c r="L10" s="15">
        <v>149390</v>
      </c>
      <c r="M10" s="15">
        <v>149223</v>
      </c>
      <c r="N10" s="15">
        <v>149222</v>
      </c>
      <c r="O10" s="15">
        <v>149219</v>
      </c>
      <c r="P10" s="15">
        <v>149229</v>
      </c>
      <c r="Q10" s="15">
        <v>149232</v>
      </c>
      <c r="R10" s="15">
        <v>149234</v>
      </c>
      <c r="S10" s="15">
        <v>149235</v>
      </c>
      <c r="T10" s="5"/>
      <c r="U10" s="5"/>
      <c r="V10" s="5"/>
      <c r="W10" s="5"/>
      <c r="X10" s="5"/>
      <c r="Y10" s="5"/>
      <c r="Z10" s="5"/>
      <c r="AA10" s="5"/>
    </row>
    <row r="11" spans="1:27" s="1" customFormat="1" x14ac:dyDescent="0.25">
      <c r="A11" s="12" t="s">
        <v>7</v>
      </c>
      <c r="B11" s="8"/>
      <c r="C11" s="25"/>
      <c r="D11" s="17" t="s">
        <v>26</v>
      </c>
      <c r="E11" s="24" t="s">
        <v>20</v>
      </c>
      <c r="F11" s="24" t="s">
        <v>27</v>
      </c>
      <c r="G11" s="24" t="s">
        <v>26</v>
      </c>
      <c r="H11" s="24" t="s">
        <v>27</v>
      </c>
      <c r="I11" s="24" t="s">
        <v>52</v>
      </c>
      <c r="J11" s="24" t="s">
        <v>23</v>
      </c>
      <c r="K11" s="24" t="s">
        <v>52</v>
      </c>
      <c r="L11" s="24" t="s">
        <v>24</v>
      </c>
      <c r="M11" s="24" t="s">
        <v>25</v>
      </c>
      <c r="N11" s="24" t="s">
        <v>25</v>
      </c>
      <c r="O11" s="24" t="s">
        <v>20</v>
      </c>
      <c r="P11" s="24" t="s">
        <v>23</v>
      </c>
      <c r="Q11" s="24" t="s">
        <v>22</v>
      </c>
      <c r="R11" s="24" t="s">
        <v>23</v>
      </c>
      <c r="S11" s="24" t="s">
        <v>21</v>
      </c>
      <c r="T11" s="5"/>
      <c r="U11" s="5"/>
      <c r="V11" s="5"/>
      <c r="W11" s="5"/>
      <c r="X11" s="5"/>
      <c r="Y11" s="5"/>
      <c r="Z11" s="5"/>
      <c r="AA11" s="5"/>
    </row>
    <row r="12" spans="1:27" s="1" customFormat="1" x14ac:dyDescent="0.25">
      <c r="A12" s="12" t="s">
        <v>8</v>
      </c>
      <c r="B12" s="8"/>
      <c r="C12" s="25"/>
      <c r="D12" s="14">
        <v>46965815</v>
      </c>
      <c r="E12" s="15">
        <v>25302078</v>
      </c>
      <c r="F12" s="15">
        <v>15036278</v>
      </c>
      <c r="G12" s="15">
        <v>46965815</v>
      </c>
      <c r="H12" s="15">
        <v>15036278</v>
      </c>
      <c r="I12" s="15">
        <v>25945408</v>
      </c>
      <c r="J12" s="15">
        <v>46346040</v>
      </c>
      <c r="K12" s="15">
        <v>25945408</v>
      </c>
      <c r="L12" s="15">
        <v>48533076</v>
      </c>
      <c r="M12" s="15">
        <v>25503316</v>
      </c>
      <c r="N12" s="15">
        <v>25503316</v>
      </c>
      <c r="O12" s="15">
        <v>25302078</v>
      </c>
      <c r="P12" s="15">
        <v>46346040</v>
      </c>
      <c r="Q12" s="15">
        <v>60193441</v>
      </c>
      <c r="R12" s="15">
        <v>46346040</v>
      </c>
      <c r="S12" s="15">
        <v>49454641</v>
      </c>
      <c r="T12" s="5"/>
      <c r="U12" s="5"/>
      <c r="V12" s="5"/>
      <c r="W12" s="5"/>
      <c r="X12" s="5"/>
      <c r="Y12" s="5"/>
      <c r="Z12" s="5"/>
      <c r="AA12" s="5"/>
    </row>
    <row r="13" spans="1:27" s="1" customFormat="1" x14ac:dyDescent="0.25">
      <c r="A13" s="12" t="s">
        <v>9</v>
      </c>
      <c r="B13" s="8"/>
      <c r="C13" s="25"/>
      <c r="D13" s="16">
        <v>44542</v>
      </c>
      <c r="E13" s="16">
        <v>44542</v>
      </c>
      <c r="F13" s="16">
        <v>44542</v>
      </c>
      <c r="G13" s="16">
        <v>44542</v>
      </c>
      <c r="H13" s="16">
        <v>44542</v>
      </c>
      <c r="I13" s="16">
        <v>44542</v>
      </c>
      <c r="J13" s="16">
        <v>44542</v>
      </c>
      <c r="K13" s="16">
        <v>44542</v>
      </c>
      <c r="L13" s="16">
        <v>44542</v>
      </c>
      <c r="M13" s="16">
        <v>44542</v>
      </c>
      <c r="N13" s="16">
        <v>44542</v>
      </c>
      <c r="O13" s="16">
        <v>44542</v>
      </c>
      <c r="P13" s="16">
        <v>44542</v>
      </c>
      <c r="Q13" s="16">
        <v>44542</v>
      </c>
      <c r="R13" s="16">
        <v>44542</v>
      </c>
      <c r="S13" s="16">
        <v>44542</v>
      </c>
      <c r="T13" s="5"/>
      <c r="U13" s="5"/>
      <c r="V13" s="5"/>
      <c r="W13" s="5"/>
      <c r="X13" s="5"/>
      <c r="Y13" s="5"/>
      <c r="Z13" s="5"/>
      <c r="AA13" s="5"/>
    </row>
    <row r="14" spans="1:27" s="1" customFormat="1" x14ac:dyDescent="0.25">
      <c r="A14" s="12" t="s">
        <v>10</v>
      </c>
      <c r="B14" s="8"/>
      <c r="C14" s="25"/>
      <c r="D14" s="17" t="s">
        <v>35</v>
      </c>
      <c r="E14" s="17" t="s">
        <v>35</v>
      </c>
      <c r="F14" s="17" t="s">
        <v>35</v>
      </c>
      <c r="G14" s="17" t="s">
        <v>35</v>
      </c>
      <c r="H14" s="17" t="s">
        <v>35</v>
      </c>
      <c r="I14" s="17" t="s">
        <v>35</v>
      </c>
      <c r="J14" s="17" t="s">
        <v>35</v>
      </c>
      <c r="K14" s="17" t="s">
        <v>35</v>
      </c>
      <c r="L14" s="17" t="s">
        <v>35</v>
      </c>
      <c r="M14" s="17" t="s">
        <v>35</v>
      </c>
      <c r="N14" s="17" t="s">
        <v>35</v>
      </c>
      <c r="O14" s="17" t="s">
        <v>35</v>
      </c>
      <c r="P14" s="17" t="s">
        <v>35</v>
      </c>
      <c r="Q14" s="17" t="s">
        <v>58</v>
      </c>
      <c r="R14" s="17" t="s">
        <v>35</v>
      </c>
      <c r="S14" s="17" t="s">
        <v>59</v>
      </c>
      <c r="T14" s="5"/>
      <c r="U14" s="5"/>
      <c r="V14" s="5"/>
      <c r="W14" s="5"/>
      <c r="X14" s="5"/>
      <c r="Y14" s="5"/>
      <c r="Z14" s="5"/>
      <c r="AA14" s="5"/>
    </row>
    <row r="15" spans="1:27" s="1" customFormat="1" x14ac:dyDescent="0.25">
      <c r="A15" s="12" t="s">
        <v>11</v>
      </c>
      <c r="B15" s="8"/>
      <c r="C15" s="25"/>
      <c r="D15" s="17">
        <v>2316253.2999999993</v>
      </c>
      <c r="E15" s="24">
        <v>262571.40000000002</v>
      </c>
      <c r="F15" s="24">
        <v>131667</v>
      </c>
      <c r="G15" s="24">
        <v>2781469.2709999993</v>
      </c>
      <c r="H15" s="24">
        <v>50430</v>
      </c>
      <c r="I15" s="24">
        <v>3065072.8</v>
      </c>
      <c r="J15" s="24">
        <v>4149220</v>
      </c>
      <c r="K15" s="24">
        <v>78696</v>
      </c>
      <c r="L15" s="24">
        <v>266387.50000000006</v>
      </c>
      <c r="M15" s="24">
        <v>1605053</v>
      </c>
      <c r="N15" s="24">
        <v>2965238</v>
      </c>
      <c r="O15" s="24">
        <v>71008</v>
      </c>
      <c r="P15" s="24">
        <v>1796375</v>
      </c>
      <c r="Q15" s="24">
        <v>0</v>
      </c>
      <c r="R15" s="24">
        <v>2212879.6</v>
      </c>
      <c r="S15" s="24">
        <v>0</v>
      </c>
      <c r="T15" s="5"/>
      <c r="U15" s="5"/>
      <c r="V15" s="5"/>
      <c r="W15" s="5"/>
      <c r="X15" s="5"/>
      <c r="Y15" s="5"/>
      <c r="Z15" s="5"/>
      <c r="AA15" s="5"/>
    </row>
    <row r="16" spans="1:27" s="1" customFormat="1" x14ac:dyDescent="0.25">
      <c r="A16" s="12" t="s">
        <v>18</v>
      </c>
      <c r="B16" s="8"/>
      <c r="C16" s="25"/>
      <c r="D16" s="17">
        <f>87056733.97-D17</f>
        <v>86846495.969999999</v>
      </c>
      <c r="E16" s="24">
        <v>9716864.9000000004</v>
      </c>
      <c r="F16" s="24">
        <v>3141299.33</v>
      </c>
      <c r="G16" s="24">
        <f>107293377.42-G17</f>
        <v>107282197.42</v>
      </c>
      <c r="H16" s="24">
        <v>1554971.83</v>
      </c>
      <c r="I16" s="24">
        <v>114812165.73999999</v>
      </c>
      <c r="J16" s="24">
        <f>139347542.28-J17</f>
        <v>139333342.28</v>
      </c>
      <c r="K16" s="24">
        <v>2894514.9699999997</v>
      </c>
      <c r="L16" s="24">
        <f>8845414.46-14272</f>
        <v>8831142.4600000009</v>
      </c>
      <c r="M16" s="24">
        <f>65667799.5840483-M17</f>
        <v>65666859.584048301</v>
      </c>
      <c r="N16" s="24">
        <f>116428690.37-N17</f>
        <v>116419090.37</v>
      </c>
      <c r="O16" s="24">
        <v>2662329.61</v>
      </c>
      <c r="P16" s="24">
        <f>63129206.39-P17</f>
        <v>63117166.390000001</v>
      </c>
      <c r="Q16" s="24">
        <v>0</v>
      </c>
      <c r="R16" s="24">
        <f>75336826.12-R17</f>
        <v>75329906.120000005</v>
      </c>
      <c r="S16" s="24">
        <v>0</v>
      </c>
      <c r="T16" s="5"/>
      <c r="U16" s="5"/>
      <c r="V16" s="5"/>
      <c r="W16" s="5"/>
      <c r="X16" s="5"/>
      <c r="Y16" s="5"/>
      <c r="Z16" s="5"/>
      <c r="AA16" s="5"/>
    </row>
    <row r="17" spans="1:27" s="1" customFormat="1" x14ac:dyDescent="0.25">
      <c r="A17" s="45" t="s">
        <v>60</v>
      </c>
      <c r="B17" s="42"/>
      <c r="C17" s="42"/>
      <c r="D17" s="43">
        <f>205000+1240+2320+1678</f>
        <v>210238</v>
      </c>
      <c r="E17" s="44"/>
      <c r="F17" s="44"/>
      <c r="G17" s="44">
        <f>5000+1360+2040+2780</f>
        <v>11180</v>
      </c>
      <c r="H17" s="44"/>
      <c r="I17" s="44">
        <f>12140+740+9820</f>
        <v>22700</v>
      </c>
      <c r="J17" s="44">
        <f>8980+2300+2920</f>
        <v>14200</v>
      </c>
      <c r="K17" s="44">
        <f>1200</f>
        <v>1200</v>
      </c>
      <c r="L17" s="44">
        <f>292485.15+14272</f>
        <v>306757.15000000002</v>
      </c>
      <c r="M17" s="44">
        <f>440+500</f>
        <v>940</v>
      </c>
      <c r="N17" s="44">
        <f>1240+6860+1500</f>
        <v>9600</v>
      </c>
      <c r="O17" s="44"/>
      <c r="P17" s="44">
        <f>11440+600</f>
        <v>12040</v>
      </c>
      <c r="Q17" s="44"/>
      <c r="R17" s="44">
        <f>4660+2260</f>
        <v>6920</v>
      </c>
      <c r="S17" s="44"/>
      <c r="T17" s="5"/>
      <c r="U17" s="5"/>
      <c r="V17" s="5"/>
      <c r="W17" s="5"/>
      <c r="X17" s="5"/>
      <c r="Y17" s="5"/>
      <c r="Z17" s="5"/>
      <c r="AA17" s="5"/>
    </row>
    <row r="18" spans="1:27" s="1" customFormat="1" x14ac:dyDescent="0.25">
      <c r="A18" s="42"/>
      <c r="B18" s="42"/>
      <c r="C18" s="42"/>
      <c r="D18" s="43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5"/>
      <c r="U18" s="5"/>
      <c r="V18" s="5"/>
      <c r="W18" s="5"/>
      <c r="X18" s="5"/>
      <c r="Y18" s="5"/>
      <c r="Z18" s="5"/>
      <c r="AA18" s="5"/>
    </row>
    <row r="19" spans="1:27" s="1" customFormat="1" x14ac:dyDescent="0.25">
      <c r="A19" s="4"/>
      <c r="B19" s="4"/>
      <c r="C19" s="4"/>
      <c r="D19" s="6"/>
      <c r="E19" s="7"/>
      <c r="F19" s="7"/>
      <c r="G19" s="7"/>
      <c r="H19" s="7"/>
      <c r="I19" s="39"/>
      <c r="J19" s="39"/>
      <c r="K19" s="39"/>
      <c r="L19" s="39"/>
      <c r="M19" s="7"/>
      <c r="N19" s="7"/>
      <c r="O19" s="7"/>
      <c r="P19" s="7"/>
      <c r="Q19" s="7"/>
      <c r="R19" s="7"/>
      <c r="S19" s="7"/>
      <c r="T19" s="5"/>
      <c r="U19" s="5"/>
      <c r="V19" s="5"/>
      <c r="W19" s="5"/>
      <c r="X19" s="5"/>
      <c r="Y19" s="5"/>
      <c r="Z19" s="5"/>
      <c r="AA19" s="5"/>
    </row>
    <row r="20" spans="1:27" s="1" customFormat="1" ht="75" x14ac:dyDescent="0.25">
      <c r="A20" s="12" t="s">
        <v>4</v>
      </c>
      <c r="B20" s="8"/>
      <c r="C20" s="25"/>
      <c r="D20" s="40" t="s">
        <v>53</v>
      </c>
      <c r="E20" s="7"/>
      <c r="F20" s="7"/>
      <c r="G20" s="7"/>
      <c r="H20" s="7"/>
      <c r="I20" s="39"/>
      <c r="J20" s="39"/>
      <c r="K20" s="39"/>
      <c r="L20" s="39"/>
      <c r="M20" s="7"/>
      <c r="N20" s="7"/>
      <c r="O20" s="7"/>
      <c r="P20" s="7"/>
      <c r="Q20" s="7"/>
      <c r="R20" s="7"/>
      <c r="S20" s="7"/>
      <c r="T20" s="5"/>
      <c r="U20" s="5"/>
      <c r="V20" s="5"/>
      <c r="W20" s="5"/>
      <c r="X20" s="5"/>
      <c r="Y20" s="5"/>
      <c r="Z20" s="5"/>
      <c r="AA20" s="5"/>
    </row>
    <row r="21" spans="1:27" s="1" customFormat="1" x14ac:dyDescent="0.25">
      <c r="A21" s="12" t="s">
        <v>5</v>
      </c>
      <c r="B21" s="8"/>
      <c r="C21" s="25"/>
      <c r="D21" s="14">
        <v>165656</v>
      </c>
      <c r="E21" s="7"/>
      <c r="F21" s="7"/>
      <c r="G21" s="4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Y21" s="5"/>
      <c r="Z21" s="5"/>
      <c r="AA21" s="5"/>
    </row>
    <row r="22" spans="1:27" s="1" customFormat="1" x14ac:dyDescent="0.25">
      <c r="A22" s="12" t="s">
        <v>6</v>
      </c>
      <c r="B22" s="8"/>
      <c r="C22" s="25"/>
      <c r="D22" s="14">
        <v>25011287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5"/>
      <c r="Y22" s="5"/>
      <c r="Z22" s="5"/>
      <c r="AA22" s="5"/>
    </row>
    <row r="23" spans="1:27" s="1" customFormat="1" x14ac:dyDescent="0.25">
      <c r="A23" s="12" t="s">
        <v>7</v>
      </c>
      <c r="B23" s="8"/>
      <c r="C23" s="25"/>
      <c r="D23" s="17" t="s">
        <v>54</v>
      </c>
      <c r="E23" s="7"/>
      <c r="F23" s="7"/>
      <c r="G23" s="7"/>
      <c r="H23" s="7"/>
      <c r="I23" s="39"/>
      <c r="J23" s="39"/>
      <c r="K23" s="39"/>
      <c r="L23" s="39"/>
      <c r="M23" s="7"/>
      <c r="N23" s="7"/>
      <c r="O23" s="7"/>
      <c r="P23" s="7"/>
      <c r="Q23" s="7"/>
      <c r="R23" s="7"/>
      <c r="S23" s="7"/>
      <c r="T23" s="5"/>
      <c r="U23" s="5"/>
      <c r="V23" s="5"/>
      <c r="W23" s="5"/>
      <c r="X23" s="5"/>
      <c r="Y23" s="5"/>
      <c r="Z23" s="5"/>
      <c r="AA23" s="5"/>
    </row>
    <row r="24" spans="1:27" s="1" customFormat="1" x14ac:dyDescent="0.25">
      <c r="A24" s="12" t="s">
        <v>8</v>
      </c>
      <c r="B24" s="8"/>
      <c r="C24" s="25"/>
      <c r="D24" s="14">
        <v>46965815</v>
      </c>
      <c r="E24" s="7"/>
      <c r="F24" s="7"/>
      <c r="G24" s="7"/>
      <c r="H24" s="7"/>
      <c r="I24" s="39"/>
      <c r="J24" s="39"/>
      <c r="K24" s="39"/>
      <c r="L24" s="39"/>
      <c r="M24" s="7"/>
      <c r="N24" s="7"/>
      <c r="O24" s="7"/>
      <c r="P24" s="7"/>
      <c r="Q24" s="7"/>
      <c r="R24" s="7"/>
      <c r="S24" s="7"/>
      <c r="T24" s="5"/>
      <c r="U24" s="5"/>
      <c r="V24" s="5"/>
      <c r="W24" s="5"/>
      <c r="X24" s="5"/>
      <c r="Y24" s="5"/>
      <c r="Z24" s="5"/>
      <c r="AA24" s="5"/>
    </row>
    <row r="25" spans="1:27" s="1" customFormat="1" ht="30" x14ac:dyDescent="0.25">
      <c r="A25" s="12" t="s">
        <v>9</v>
      </c>
      <c r="B25" s="8"/>
      <c r="C25" s="25"/>
      <c r="D25" s="41" t="s">
        <v>55</v>
      </c>
      <c r="E25" s="7"/>
      <c r="F25" s="7"/>
      <c r="G25" s="7"/>
      <c r="H25" s="7"/>
      <c r="I25" s="39"/>
      <c r="J25" s="39"/>
      <c r="K25" s="39"/>
      <c r="L25" s="39"/>
      <c r="M25" s="7"/>
      <c r="N25" s="7"/>
      <c r="O25" s="7"/>
      <c r="P25" s="7"/>
      <c r="Q25" s="7"/>
      <c r="R25" s="7"/>
      <c r="S25" s="7"/>
      <c r="T25" s="5"/>
      <c r="U25" s="5"/>
      <c r="V25" s="5"/>
      <c r="W25" s="5"/>
      <c r="X25" s="5"/>
      <c r="Y25" s="5"/>
      <c r="Z25" s="5"/>
      <c r="AA25" s="5"/>
    </row>
    <row r="26" spans="1:27" s="1" customFormat="1" x14ac:dyDescent="0.25">
      <c r="A26" s="12" t="s">
        <v>10</v>
      </c>
      <c r="B26" s="8"/>
      <c r="C26" s="25"/>
      <c r="D26" s="17" t="s">
        <v>56</v>
      </c>
      <c r="E26" s="7"/>
      <c r="F26" s="7"/>
      <c r="G26" s="7"/>
      <c r="H26" s="7"/>
      <c r="I26" s="39"/>
      <c r="J26" s="39"/>
      <c r="K26" s="39"/>
      <c r="L26" s="39"/>
      <c r="M26" s="7"/>
      <c r="N26" s="7"/>
      <c r="O26" s="7"/>
      <c r="P26" s="7"/>
      <c r="Q26" s="7"/>
      <c r="R26" s="7"/>
      <c r="S26" s="7"/>
      <c r="T26" s="5"/>
      <c r="U26" s="5"/>
      <c r="V26" s="5"/>
      <c r="W26" s="5"/>
      <c r="X26" s="5"/>
      <c r="Y26" s="5"/>
      <c r="Z26" s="5"/>
      <c r="AA26" s="5"/>
    </row>
    <row r="27" spans="1:27" s="1" customFormat="1" x14ac:dyDescent="0.25">
      <c r="A27" s="12" t="s">
        <v>11</v>
      </c>
      <c r="B27" s="8"/>
      <c r="C27" s="25"/>
      <c r="D27" s="17">
        <v>0</v>
      </c>
      <c r="E27" s="7"/>
      <c r="F27" s="7"/>
      <c r="G27" s="7"/>
      <c r="H27" s="7"/>
      <c r="I27" s="39"/>
      <c r="J27" s="39"/>
      <c r="K27" s="39"/>
      <c r="L27" s="39"/>
      <c r="M27" s="7"/>
      <c r="N27" s="7"/>
      <c r="O27" s="7"/>
      <c r="P27" s="7"/>
      <c r="Q27" s="7"/>
      <c r="R27" s="7"/>
      <c r="S27" s="7"/>
      <c r="T27" s="5"/>
      <c r="U27" s="5"/>
      <c r="V27" s="5"/>
      <c r="W27" s="5"/>
      <c r="X27" s="5"/>
      <c r="Y27" s="5"/>
      <c r="Z27" s="5"/>
      <c r="AA27" s="5"/>
    </row>
    <row r="28" spans="1:27" s="1" customFormat="1" x14ac:dyDescent="0.25">
      <c r="A28" s="12" t="s">
        <v>18</v>
      </c>
      <c r="B28" s="8"/>
      <c r="C28" s="25"/>
      <c r="D28" s="17">
        <v>0</v>
      </c>
      <c r="E28" s="7"/>
      <c r="F28" s="7"/>
      <c r="G28" s="7"/>
      <c r="H28" s="7"/>
      <c r="I28" s="39"/>
      <c r="J28" s="39"/>
      <c r="K28" s="39"/>
      <c r="L28" s="39"/>
      <c r="M28" s="7"/>
      <c r="N28" s="7"/>
      <c r="O28" s="7"/>
      <c r="P28" s="7"/>
      <c r="Q28" s="7"/>
      <c r="R28" s="7"/>
      <c r="S28" s="7"/>
      <c r="T28" s="5"/>
      <c r="U28" s="5"/>
      <c r="V28" s="5"/>
      <c r="W28" s="5"/>
      <c r="X28" s="5"/>
      <c r="Y28" s="5"/>
      <c r="Z28" s="5"/>
      <c r="AA28" s="5"/>
    </row>
    <row r="29" spans="1:27" s="1" customFormat="1" x14ac:dyDescent="0.25">
      <c r="A29" s="4"/>
      <c r="B29" s="4"/>
      <c r="C29" s="4"/>
      <c r="D29" s="6"/>
      <c r="E29" s="7"/>
      <c r="F29" s="7"/>
      <c r="G29" s="7"/>
      <c r="H29" s="7"/>
      <c r="I29" s="39"/>
      <c r="J29" s="39"/>
      <c r="K29" s="39"/>
      <c r="L29" s="39"/>
      <c r="M29" s="7"/>
      <c r="N29" s="7"/>
      <c r="O29" s="7"/>
      <c r="P29" s="7"/>
      <c r="Q29" s="7"/>
      <c r="R29" s="7"/>
      <c r="S29" s="7"/>
      <c r="T29" s="5"/>
      <c r="U29" s="5"/>
      <c r="V29" s="5"/>
      <c r="W29" s="5"/>
      <c r="X29" s="5"/>
      <c r="Y29" s="5"/>
      <c r="Z29" s="5"/>
      <c r="AA29" s="5"/>
    </row>
    <row r="30" spans="1:27" s="1" customFormat="1" x14ac:dyDescent="0.25">
      <c r="A30" s="8" t="s">
        <v>12</v>
      </c>
      <c r="B30" s="9"/>
      <c r="C30" s="9"/>
      <c r="D30" s="2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5"/>
      <c r="U30" s="5"/>
      <c r="V30" s="5"/>
      <c r="W30" s="5"/>
      <c r="X30" s="5"/>
      <c r="Y30" s="5"/>
      <c r="Z30" s="5"/>
      <c r="AA30" s="5"/>
    </row>
    <row r="31" spans="1:27" s="1" customFormat="1" x14ac:dyDescent="0.25">
      <c r="A31" s="8" t="s">
        <v>14</v>
      </c>
      <c r="B31" s="9"/>
      <c r="C31" s="9"/>
      <c r="D31" s="27" t="s">
        <v>13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5"/>
      <c r="U31" s="5"/>
      <c r="V31" s="5"/>
      <c r="W31" s="5"/>
      <c r="X31" s="5"/>
      <c r="Y31" s="5"/>
      <c r="Z31" s="5"/>
      <c r="AA31" s="5"/>
    </row>
    <row r="32" spans="1:27" s="1" customFormat="1" x14ac:dyDescent="0.25">
      <c r="A32" s="8" t="s">
        <v>15</v>
      </c>
      <c r="B32" s="9"/>
      <c r="C32" s="9"/>
      <c r="D32" s="28">
        <v>564602392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5"/>
      <c r="U32" s="5"/>
      <c r="V32" s="5"/>
      <c r="W32" s="5"/>
      <c r="X32" s="5"/>
      <c r="Y32" s="5"/>
      <c r="Z32" s="5"/>
      <c r="AA32" s="5"/>
    </row>
    <row r="33" spans="1:27" s="1" customFormat="1" x14ac:dyDescent="0.25">
      <c r="A33" s="8" t="s">
        <v>16</v>
      </c>
      <c r="B33" s="9"/>
      <c r="C33" s="9"/>
      <c r="D33" s="29" t="s">
        <v>17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5"/>
      <c r="U33" s="5"/>
      <c r="V33" s="5"/>
      <c r="W33" s="5"/>
      <c r="X33" s="5"/>
      <c r="Y33" s="5"/>
      <c r="Z33" s="5"/>
      <c r="AA33" s="5"/>
    </row>
    <row r="34" spans="1:27" s="1" customFormat="1" x14ac:dyDescent="0.25">
      <c r="A34" s="4"/>
      <c r="B34" s="4"/>
      <c r="C34" s="4"/>
      <c r="D34" s="6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5"/>
      <c r="U34" s="5"/>
      <c r="V34" s="5"/>
      <c r="W34" s="5"/>
      <c r="X34" s="5"/>
      <c r="Y34" s="5"/>
      <c r="Z34" s="5"/>
      <c r="AA34" s="5"/>
    </row>
  </sheetData>
  <mergeCells count="1">
    <mergeCell ref="A1:D1"/>
  </mergeCells>
  <hyperlinks>
    <hyperlink ref="D33" r:id="rId1"/>
  </hyperlinks>
  <pageMargins left="0.25" right="0.25" top="0.75" bottom="0.75" header="0.3" footer="0.3"/>
  <pageSetup paperSize="8" scale="46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6"/>
  <sheetViews>
    <sheetView zoomScale="85" zoomScaleNormal="85" workbookViewId="0">
      <selection activeCell="D15" sqref="D15"/>
    </sheetView>
  </sheetViews>
  <sheetFormatPr defaultColWidth="9.140625" defaultRowHeight="15" x14ac:dyDescent="0.25"/>
  <cols>
    <col min="1" max="1" width="9.140625" style="1"/>
    <col min="2" max="2" width="25.85546875" style="1" customWidth="1"/>
    <col min="3" max="3" width="6" style="1" customWidth="1"/>
    <col min="4" max="4" width="45.5703125" style="1" customWidth="1"/>
    <col min="5" max="5" width="32.5703125" style="1" customWidth="1"/>
    <col min="6" max="6" width="23.28515625" style="1" customWidth="1"/>
    <col min="7" max="7" width="18.28515625" style="1" customWidth="1"/>
    <col min="8" max="8" width="19.42578125" style="1" customWidth="1"/>
    <col min="9" max="9" width="27.28515625" style="1" customWidth="1"/>
    <col min="10" max="10" width="23.42578125" style="1" customWidth="1"/>
    <col min="11" max="11" width="16.7109375" style="1" customWidth="1"/>
    <col min="12" max="12" width="19.85546875" style="1" customWidth="1"/>
    <col min="13" max="13" width="16.140625" style="1" customWidth="1"/>
    <col min="14" max="14" width="20" style="1" customWidth="1"/>
    <col min="15" max="15" width="16" style="1" bestFit="1" customWidth="1"/>
    <col min="16" max="16" width="18.140625" style="1" customWidth="1"/>
    <col min="17" max="17" width="19.7109375" style="1" customWidth="1"/>
    <col min="18" max="18" width="13.7109375" style="1" customWidth="1"/>
    <col min="19" max="19" width="13.28515625" style="1" customWidth="1"/>
    <col min="20" max="20" width="21" style="1" customWidth="1"/>
    <col min="21" max="21" width="38.140625" style="1" customWidth="1"/>
    <col min="22" max="22" width="11.7109375" style="1" customWidth="1"/>
    <col min="23" max="23" width="14" style="1" bestFit="1" customWidth="1"/>
    <col min="24" max="24" width="13.28515625" style="1" bestFit="1" customWidth="1"/>
    <col min="25" max="25" width="14.85546875" style="1" customWidth="1"/>
    <col min="26" max="26" width="13.5703125" style="1" customWidth="1"/>
    <col min="27" max="27" width="12.85546875" style="1" customWidth="1"/>
    <col min="28" max="28" width="16.140625" style="1" customWidth="1"/>
    <col min="29" max="16384" width="9.140625" style="1"/>
  </cols>
  <sheetData>
    <row r="1" spans="1:28" ht="67.5" customHeight="1" x14ac:dyDescent="0.5">
      <c r="A1" s="49" t="s">
        <v>29</v>
      </c>
      <c r="B1" s="50"/>
      <c r="C1" s="50"/>
      <c r="D1" s="51"/>
    </row>
    <row r="2" spans="1:28" x14ac:dyDescent="0.25">
      <c r="A2" s="8" t="s">
        <v>0</v>
      </c>
      <c r="B2" s="9"/>
      <c r="C2" s="9"/>
      <c r="D2" s="12">
        <v>2023</v>
      </c>
    </row>
    <row r="3" spans="1:28" x14ac:dyDescent="0.25">
      <c r="A3" s="8" t="s">
        <v>1</v>
      </c>
      <c r="B3" s="9"/>
      <c r="C3" s="9"/>
      <c r="D3" s="12" t="s">
        <v>2</v>
      </c>
    </row>
    <row r="4" spans="1:28" x14ac:dyDescent="0.25">
      <c r="A4" s="8" t="s">
        <v>3</v>
      </c>
      <c r="B4" s="9"/>
      <c r="C4" s="9"/>
      <c r="D4" s="12">
        <v>70890749</v>
      </c>
    </row>
    <row r="5" spans="1:28" s="4" customFormat="1" x14ac:dyDescent="0.25">
      <c r="D5" s="19"/>
      <c r="E5" s="20"/>
    </row>
    <row r="6" spans="1:28" s="4" customFormat="1" x14ac:dyDescent="0.25">
      <c r="D6" s="30"/>
    </row>
    <row r="7" spans="1:28" ht="72" customHeight="1" x14ac:dyDescent="0.25">
      <c r="A7" s="8" t="s">
        <v>4</v>
      </c>
      <c r="B7" s="9"/>
      <c r="C7" s="25"/>
      <c r="D7" s="31" t="s">
        <v>33</v>
      </c>
      <c r="E7" s="31" t="s">
        <v>57</v>
      </c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3"/>
      <c r="V7" s="4"/>
    </row>
    <row r="8" spans="1:28" x14ac:dyDescent="0.25">
      <c r="A8" s="8" t="s">
        <v>5</v>
      </c>
      <c r="B8" s="9"/>
      <c r="C8" s="9"/>
      <c r="D8" s="10" t="s">
        <v>31</v>
      </c>
      <c r="E8" s="11">
        <v>161000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8" x14ac:dyDescent="0.25">
      <c r="A9" s="8" t="s">
        <v>6</v>
      </c>
      <c r="B9" s="9"/>
      <c r="C9" s="9"/>
      <c r="D9" s="23">
        <v>10162624</v>
      </c>
      <c r="E9" s="23">
        <v>22374369</v>
      </c>
      <c r="F9" s="34"/>
      <c r="G9" s="34"/>
      <c r="H9" s="35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4"/>
      <c r="V9" s="4"/>
    </row>
    <row r="10" spans="1:28" x14ac:dyDescent="0.25">
      <c r="A10" s="8" t="s">
        <v>7</v>
      </c>
      <c r="B10" s="9"/>
      <c r="C10" s="9"/>
      <c r="D10" s="12" t="s">
        <v>32</v>
      </c>
      <c r="E10" s="12" t="s">
        <v>30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8" x14ac:dyDescent="0.25">
      <c r="A11" s="8" t="s">
        <v>8</v>
      </c>
      <c r="B11" s="9"/>
      <c r="C11" s="9"/>
      <c r="D11" s="12">
        <v>70994226</v>
      </c>
      <c r="E11" s="12">
        <v>24158071</v>
      </c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4"/>
      <c r="V11" s="4"/>
    </row>
    <row r="12" spans="1:28" x14ac:dyDescent="0.25">
      <c r="A12" s="8" t="s">
        <v>9</v>
      </c>
      <c r="B12" s="9"/>
      <c r="C12" s="9"/>
      <c r="D12" s="16">
        <v>43814</v>
      </c>
      <c r="E12" s="16">
        <v>45023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37"/>
      <c r="S12" s="4"/>
      <c r="T12" s="4"/>
      <c r="U12" s="4"/>
      <c r="V12" s="4"/>
    </row>
    <row r="13" spans="1:28" x14ac:dyDescent="0.25">
      <c r="A13" s="8" t="s">
        <v>10</v>
      </c>
      <c r="B13" s="9"/>
      <c r="C13" s="9"/>
      <c r="D13" s="10" t="s">
        <v>34</v>
      </c>
      <c r="E13" s="16">
        <v>46752</v>
      </c>
      <c r="F13" s="7"/>
      <c r="G13" s="4"/>
      <c r="H13" s="4"/>
      <c r="I13" s="4"/>
      <c r="J13" s="4"/>
      <c r="K13" s="4"/>
      <c r="L13" s="4"/>
      <c r="M13" s="4"/>
      <c r="N13" s="4"/>
      <c r="O13" s="38"/>
      <c r="P13" s="4"/>
      <c r="Q13" s="4"/>
      <c r="R13" s="38"/>
      <c r="S13" s="4"/>
      <c r="T13" s="4"/>
      <c r="U13" s="4"/>
      <c r="V13" s="4"/>
    </row>
    <row r="14" spans="1:28" x14ac:dyDescent="0.25">
      <c r="A14" s="8" t="s">
        <v>11</v>
      </c>
      <c r="B14" s="9"/>
      <c r="C14" s="9"/>
      <c r="D14" s="17">
        <v>4332580.1000000006</v>
      </c>
      <c r="E14" s="18">
        <v>9692.7999999999993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4"/>
    </row>
    <row r="15" spans="1:28" x14ac:dyDescent="0.25">
      <c r="A15" s="8" t="s">
        <v>18</v>
      </c>
      <c r="B15" s="9"/>
      <c r="C15" s="9"/>
      <c r="D15" s="17">
        <f>657480086.45-36526040</f>
        <v>620954046.45000005</v>
      </c>
      <c r="E15" s="18">
        <v>973157.12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5"/>
      <c r="X15" s="5"/>
      <c r="Y15" s="5"/>
      <c r="Z15" s="5"/>
      <c r="AA15" s="5"/>
      <c r="AB15" s="5"/>
    </row>
    <row r="16" spans="1:28" x14ac:dyDescent="0.25">
      <c r="A16" s="4" t="s">
        <v>60</v>
      </c>
      <c r="B16" s="4"/>
      <c r="C16" s="4"/>
      <c r="D16" s="6">
        <v>36526040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5"/>
      <c r="V16" s="5"/>
      <c r="W16" s="5"/>
      <c r="X16" s="5"/>
      <c r="Y16" s="5"/>
      <c r="Z16" s="5"/>
      <c r="AA16" s="5"/>
      <c r="AB16" s="5"/>
    </row>
    <row r="17" spans="1:28" x14ac:dyDescent="0.25">
      <c r="A17" s="4"/>
      <c r="B17" s="4"/>
      <c r="C17" s="4"/>
      <c r="D17" s="6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5"/>
      <c r="V17" s="5"/>
      <c r="W17" s="5"/>
      <c r="X17" s="5"/>
      <c r="Y17" s="5"/>
      <c r="Z17" s="5"/>
      <c r="AA17" s="5"/>
      <c r="AB17" s="5"/>
    </row>
    <row r="18" spans="1:28" x14ac:dyDescent="0.25">
      <c r="A18" s="4"/>
      <c r="B18" s="4"/>
      <c r="C18" s="4"/>
      <c r="D18" s="6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5"/>
      <c r="V18" s="5"/>
      <c r="W18" s="5"/>
      <c r="X18" s="5"/>
      <c r="Y18" s="5"/>
      <c r="Z18" s="5"/>
      <c r="AA18" s="5"/>
      <c r="AB18" s="5"/>
    </row>
    <row r="19" spans="1:28" x14ac:dyDescent="0.25">
      <c r="A19" s="8" t="s">
        <v>12</v>
      </c>
      <c r="B19" s="9"/>
      <c r="C19" s="9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5"/>
      <c r="V19" s="5"/>
      <c r="W19" s="5"/>
      <c r="X19" s="5"/>
      <c r="Y19" s="5"/>
      <c r="Z19" s="5"/>
      <c r="AA19" s="5"/>
      <c r="AB19" s="5"/>
    </row>
    <row r="20" spans="1:28" x14ac:dyDescent="0.25">
      <c r="A20" s="8" t="s">
        <v>14</v>
      </c>
      <c r="B20" s="9"/>
      <c r="C20" s="9"/>
      <c r="D20" s="12" t="s">
        <v>13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5"/>
      <c r="V20" s="5"/>
      <c r="W20" s="5"/>
      <c r="X20" s="5"/>
      <c r="Y20" s="5"/>
      <c r="Z20" s="5"/>
      <c r="AA20" s="5"/>
      <c r="AB20" s="5"/>
    </row>
    <row r="21" spans="1:28" x14ac:dyDescent="0.25">
      <c r="A21" s="8" t="s">
        <v>15</v>
      </c>
      <c r="B21" s="9"/>
      <c r="C21" s="9"/>
      <c r="D21" s="26">
        <v>564602392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5"/>
      <c r="V21" s="5"/>
      <c r="W21" s="5"/>
      <c r="X21" s="5"/>
      <c r="Y21" s="5"/>
      <c r="Z21" s="5"/>
      <c r="AA21" s="5"/>
      <c r="AB21" s="5"/>
    </row>
    <row r="22" spans="1:28" x14ac:dyDescent="0.25">
      <c r="A22" s="8" t="s">
        <v>16</v>
      </c>
      <c r="B22" s="9"/>
      <c r="C22" s="9"/>
      <c r="D22" s="13" t="s">
        <v>17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5"/>
      <c r="V22" s="5"/>
      <c r="W22" s="5"/>
      <c r="X22" s="5"/>
      <c r="Y22" s="5"/>
      <c r="Z22" s="5"/>
      <c r="AA22" s="5"/>
      <c r="AB22" s="5"/>
    </row>
    <row r="23" spans="1:28" x14ac:dyDescent="0.25">
      <c r="A23" s="4"/>
      <c r="B23" s="4"/>
      <c r="C23" s="4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5"/>
      <c r="V23" s="5"/>
      <c r="W23" s="5"/>
      <c r="X23" s="5"/>
      <c r="Y23" s="5"/>
      <c r="Z23" s="5"/>
      <c r="AA23" s="5"/>
      <c r="AB23" s="5"/>
    </row>
    <row r="24" spans="1:28" x14ac:dyDescent="0.25">
      <c r="A24" s="4"/>
      <c r="B24" s="4"/>
      <c r="C24" s="4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5"/>
      <c r="V24" s="5"/>
      <c r="W24" s="5"/>
      <c r="X24" s="5"/>
      <c r="Y24" s="5"/>
      <c r="Z24" s="5"/>
      <c r="AA24" s="5"/>
      <c r="AB24" s="5"/>
    </row>
    <row r="25" spans="1:28" x14ac:dyDescent="0.25">
      <c r="A25" s="4"/>
      <c r="B25" s="4"/>
      <c r="C25" s="4"/>
      <c r="D25" s="6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5"/>
      <c r="V25" s="5"/>
      <c r="W25" s="5"/>
      <c r="X25" s="5"/>
      <c r="Y25" s="5"/>
      <c r="Z25" s="5"/>
      <c r="AA25" s="5"/>
      <c r="AB25" s="5"/>
    </row>
    <row r="26" spans="1:28" x14ac:dyDescent="0.25">
      <c r="C26" s="2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</sheetData>
  <mergeCells count="1">
    <mergeCell ref="A1:D1"/>
  </mergeCells>
  <hyperlinks>
    <hyperlink ref="D22" r:id="rId1"/>
  </hyperlinks>
  <pageMargins left="0.25" right="0.25" top="0.75" bottom="0.75" header="0.3" footer="0.3"/>
  <pageSetup paperSize="9" scale="76" fitToHeight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2" sqref="B32"/>
    </sheetView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Linková doprava</vt:lpstr>
      <vt:lpstr>Železniční doprava</vt:lpstr>
      <vt:lpstr>List3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Střechová Libuše Bc.</dc:creator>
  <cp:lastModifiedBy>Myšková Jana Ing.</cp:lastModifiedBy>
  <cp:lastPrinted>2022-03-22T15:04:20Z</cp:lastPrinted>
  <dcterms:created xsi:type="dcterms:W3CDTF">2015-02-09T11:42:47Z</dcterms:created>
  <dcterms:modified xsi:type="dcterms:W3CDTF">2024-05-20T09:13:39Z</dcterms:modified>
</cp:coreProperties>
</file>