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.MDCR.CZ\DATAUSERS$\jan.prikryl\Documents\Spisy\"/>
    </mc:Choice>
  </mc:AlternateContent>
  <bookViews>
    <workbookView xWindow="0" yWindow="0" windowWidth="19200" windowHeight="11610"/>
  </bookViews>
  <sheets>
    <sheet name="106-1999" sheetId="1" r:id="rId1"/>
  </sheets>
  <definedNames>
    <definedName name="_xlnm.Print_Area" localSheetId="0">'106-1999'!$B$1:$G$66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E40" i="1"/>
  <c r="E3" i="1" l="1"/>
  <c r="G3" i="1" s="1"/>
  <c r="E66" i="1"/>
  <c r="G66" i="1" s="1"/>
  <c r="G64" i="1"/>
  <c r="G62" i="1"/>
  <c r="G61" i="1"/>
  <c r="G59" i="1"/>
  <c r="G58" i="1"/>
  <c r="G48" i="1"/>
  <c r="G49" i="1"/>
  <c r="G50" i="1"/>
  <c r="G51" i="1"/>
  <c r="G52" i="1"/>
  <c r="G53" i="1"/>
  <c r="G54" i="1"/>
  <c r="G55" i="1"/>
  <c r="G56" i="1"/>
  <c r="G47" i="1"/>
  <c r="E45" i="1"/>
  <c r="G45" i="1" s="1"/>
  <c r="F43" i="1"/>
  <c r="G43" i="1" s="1"/>
  <c r="E41" i="1"/>
  <c r="G41" i="1" s="1"/>
  <c r="F40" i="1"/>
  <c r="G39" i="1"/>
  <c r="G38" i="1"/>
  <c r="G37" i="1"/>
  <c r="G36" i="1"/>
  <c r="G35" i="1"/>
  <c r="G34" i="1"/>
  <c r="G32" i="1"/>
  <c r="G33" i="1"/>
  <c r="G31" i="1"/>
  <c r="G30" i="1"/>
  <c r="G28" i="1"/>
  <c r="G29" i="1"/>
  <c r="G26" i="1"/>
  <c r="G25" i="1"/>
  <c r="G24" i="1"/>
  <c r="G23" i="1"/>
  <c r="G22" i="1"/>
  <c r="G40" i="1" l="1"/>
  <c r="E4" i="1"/>
  <c r="G4" i="1" s="1"/>
  <c r="F18" i="1"/>
  <c r="G18" i="1" s="1"/>
  <c r="F17" i="1"/>
  <c r="G17" i="1" s="1"/>
  <c r="E5" i="1" l="1"/>
  <c r="G5" i="1" s="1"/>
  <c r="G6" i="1"/>
  <c r="G9" i="1"/>
  <c r="G10" i="1"/>
  <c r="G11" i="1"/>
  <c r="G12" i="1"/>
  <c r="G13" i="1"/>
  <c r="G14" i="1"/>
  <c r="E7" i="1"/>
  <c r="G7" i="1" s="1"/>
  <c r="F16" i="1"/>
  <c r="F15" i="1"/>
  <c r="G15" i="1" s="1"/>
  <c r="G16" i="1" l="1"/>
</calcChain>
</file>

<file path=xl/sharedStrings.xml><?xml version="1.0" encoding="utf-8"?>
<sst xmlns="http://schemas.openxmlformats.org/spreadsheetml/2006/main" count="171" uniqueCount="67">
  <si>
    <t xml:space="preserve">DOPRAVNÍ VÝKONY </t>
  </si>
  <si>
    <t>2010/2011</t>
  </si>
  <si>
    <t>2011/2012</t>
  </si>
  <si>
    <t>2012/2013</t>
  </si>
  <si>
    <t>2013/2014</t>
  </si>
  <si>
    <t>2014/2015</t>
  </si>
  <si>
    <t>2015/2016</t>
  </si>
  <si>
    <t>2016/2017</t>
  </si>
  <si>
    <t>Smlouva od 1.1.2009 do 31.12.2009</t>
  </si>
  <si>
    <t>Smlouva od 1.1.2008 do 31.12.2008</t>
  </si>
  <si>
    <t>Smlouva od 1.1.2007 do 31.12.2007</t>
  </si>
  <si>
    <t>JEDNOTKOVÁ KOMPENZACE</t>
  </si>
  <si>
    <t>2017/2018</t>
  </si>
  <si>
    <t>2018/2019</t>
  </si>
  <si>
    <t>Smlouva od 1.1.2006 do 31.12.2006</t>
  </si>
  <si>
    <t>Smlouva od 1.1.2006 do 31.12.2006 - dodatek</t>
  </si>
  <si>
    <t>Smlouva od 1.1.2005 do 31.12.2005</t>
  </si>
  <si>
    <t>České dráhy, a.s.</t>
  </si>
  <si>
    <t>Rok; JŘ</t>
  </si>
  <si>
    <t>Smlouva o veřejných službách v přepravě cestujících veřejnou drážní osobní dopravou k zajištění dopravní obslužnosti vlaky celostátní dopravy na lince R13 Brno – Břeclav - Olomouc</t>
  </si>
  <si>
    <t>Dodatek č. 1 ke Smlouvě R13</t>
  </si>
  <si>
    <t>Dodatek č. 2 ke Smlouvě o ZVS</t>
  </si>
  <si>
    <t>Dodatek č. 3 ke Smlouvě o ZVS</t>
  </si>
  <si>
    <t>Dodatek č. 4 ke Smlouvě o ZVS</t>
  </si>
  <si>
    <t>Dodatek č. 5 ke Smlouvě o ZVS</t>
  </si>
  <si>
    <t>Dodatek č. 6 ke Smlouvě o ZVS</t>
  </si>
  <si>
    <t>Dodatek č. 8 ke Smlouvě o ZVS</t>
  </si>
  <si>
    <t>Dodatek č. 10 ke Smlouvě o ZVS</t>
  </si>
  <si>
    <t>Dodatek č. 12 ke Smlouvě o ZVS</t>
  </si>
  <si>
    <t>Dodatek č. 14 ke Smlouvě o ZVS</t>
  </si>
  <si>
    <t>Dodatek č. 2 ke Smlouvě R13</t>
  </si>
  <si>
    <t>Dodatek č. 4 ke Smlouvě R13</t>
  </si>
  <si>
    <t>Dodatek č. 6 ke Smlouvě R13</t>
  </si>
  <si>
    <t>2019/2020</t>
  </si>
  <si>
    <t>2006/2007</t>
  </si>
  <si>
    <t>2007/2008</t>
  </si>
  <si>
    <t>2008/2009</t>
  </si>
  <si>
    <t>2009/2010</t>
  </si>
  <si>
    <t>Dodatek č. 1 ke Smlouvě o veřejných službách v přepravě cestujících veřejnou drážní osobní dopravou k zajištění dopravní obslužnosti vlaky celostátní dopravy na lince R14A Pardubice - Liberec</t>
  </si>
  <si>
    <t>Dodatek č. 2 ke Smlouvě o veřejných službách v přepravě cestujících veřejnou drážní osobní dopravou k zajištění dopravní obslužnosti vlaky celostátní dopravy na lince R14A Pardubice - Liberec</t>
  </si>
  <si>
    <t>Smlouva o veřejných službách v přepravě cestujících veřejnou drážní osobní dopravou k zajištění dopravní obslužnosti vlaky celostátní dopravy na linkách Ex1, Ex3-Ex7, R9-R12, R14B, R15-R17, R19, R20, R23 a R27</t>
  </si>
  <si>
    <t xml:space="preserve">Smlouva o veřejných službách v přepravě cestujících veřejnou drážní osobní dopravou k zajištění dopravní obslužnosti vlaky celostátní dopravy na lince R29 Cheb - Německo </t>
  </si>
  <si>
    <t>Dodatek č. 1 ke Smlouvě o veřejných službách v přepravě cestujících veřejnou drážní osobní dopravou k zajištění dopravní obslužnosti vlaky celostátní dopravy na linkách Ex2 Praha – Olomouc –(Slovensko) a R18 Praha – Olomouc – Luhačovice</t>
  </si>
  <si>
    <t xml:space="preserve">Smlouva o závazku veřejné služby v drážní osobní dopravě ve veřejném zájmu na zajištění dopravních potřeb státu v relaci Plzeň - Most </t>
  </si>
  <si>
    <t xml:space="preserve">Smlouva o závazku veřejné služby v drážní osobní dopravě ve veřejném zájmu na zajištění dopravních potřeb státu v relaci Pardubice - Liberec </t>
  </si>
  <si>
    <t xml:space="preserve">Dodatek č. 1 ke Smlouvě o závazku veřejné služby v drážní osobní dopravě ve veřejném zájmu na zajištění dopravních potřeb státu v relaci Pardubice -Liberec </t>
  </si>
  <si>
    <t xml:space="preserve">Dodatek č. 3 ke Smlouvě o závazku veřejné služby v drážní osobní dopravě ve veřejném zájmu na zajištění dopravních potřeb státu v relaci Pardubice -Liberec </t>
  </si>
  <si>
    <t>Smlouva o veřejných službách v přepravě cestujících veřejnou drážní osobní dopravou k zajištění dopravní obslužnosti vlaky celostátní dopravy na lince R25 Plzeň - Most</t>
  </si>
  <si>
    <t>Dodatek č. 2 ke Smlouvě o veřejných službách v přepravě cestujících veřejnou drážní osobní dopravou k zajištění dopravní obslužnosti vlaky celostátní dopravy na lince R25 Plzeň - Most</t>
  </si>
  <si>
    <t>Dodatek č. 3 ke Smlouvě o veřejných službách v přepravě cestujících veřejnou drážní osobní dopravou k zajištění dopravní obslužnosti vlaky celostátní dopravy na lince R25 Plzeň - Most</t>
  </si>
  <si>
    <t>Dodatek č. 4 ke Smlouvě o veřejných službách v přepravě cestujících veřejnou drážní osobní dopravou k zajištění dopravní obslužnosti vlaky celostátní dopravy na lince R25 Plzeň - Most</t>
  </si>
  <si>
    <t>Dodatek č. 5 ke Smlouvě o veřejných službách v přepravě cestujících veřejnou drážní osobní dopravou k zajištění dopravní obslužnosti vlaky celostátní dopravy na lince R25 Plzeň - Most</t>
  </si>
  <si>
    <t>GW Train Regio a.s.</t>
  </si>
  <si>
    <t>ARRIVA vlaky s.r.o.</t>
  </si>
  <si>
    <t>"velká smlouva"</t>
  </si>
  <si>
    <t>"R13 Olomouc - Břeclav - Brno</t>
  </si>
  <si>
    <t>"Pardubice - Liberec"</t>
  </si>
  <si>
    <t>"R29"</t>
  </si>
  <si>
    <t>"Plzeň - Most"</t>
  </si>
  <si>
    <t>Dodatek č. 1 ke Smlouvě o veřejných službách v přepravě cestujících veřejnou drážní osobní dopravou k zajištění dopravní obslužnosti vlaky celostátní dopravy na linkách R21 Praha – Mladá Boleslav – Turnov – Tanvald, R22 Kolín – Mladá Boleslav – Česká Lípa – Nový Bor, R24 Praha – Rakovník a R26 Praha – Příbram – Písek – České Budějovice</t>
  </si>
  <si>
    <t>RegioJet, a.s.</t>
  </si>
  <si>
    <t>Dodatek č. 1 ke Smlouvě o veřejných službách v přepravě cestujících veřejnou drážní osobní dopravou k zajištění dopravní obslužnosti vlaky celostátní dopravy na lince R8 Brno – Ostrava – Bohumín</t>
  </si>
  <si>
    <t>SMLOUVA</t>
  </si>
  <si>
    <t>Dopravce</t>
  </si>
  <si>
    <t>Dodatek č. 7 ke Smlouvě R13</t>
  </si>
  <si>
    <t xml:space="preserve">PROKAZATELNÁ ZTRÁTA /
KOMPENZACE </t>
  </si>
  <si>
    <t>Smlouva o závazku veřejné služby v drážní osobní dopravě ve veřejném zájmu na zajištění dopravních potřeb státu na období  od 1.1. 2010 do konce platnosti jízdního řádu pro období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</si>
</sst>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indent="3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workbookViewId="0">
      <selection activeCell="B9" sqref="B9"/>
    </sheetView>
  </sheetViews>
  <sheetFormatPr defaultRowHeight="15" x14ac:dyDescent="0.25"/>
  <cols>
    <col min="1" max="1" width="17.28515625" style="3" bestFit="1" customWidth="1"/>
    <col min="2" max="2" width="18.42578125" style="3" customWidth="1"/>
    <col min="3" max="3" width="46" style="2" customWidth="1"/>
    <col min="4" max="4" width="12.5703125" style="5" customWidth="1"/>
    <col min="5" max="5" width="22.140625" customWidth="1"/>
    <col min="6" max="6" width="22.140625" style="6" customWidth="1"/>
    <col min="7" max="7" width="10.85546875" style="6" hidden="1" customWidth="1"/>
    <col min="8" max="8" width="9.140625" style="6"/>
  </cols>
  <sheetData>
    <row r="1" spans="1:8" s="4" customFormat="1" ht="24" x14ac:dyDescent="0.25">
      <c r="B1" s="9" t="s">
        <v>63</v>
      </c>
      <c r="C1" s="10" t="s">
        <v>62</v>
      </c>
      <c r="D1" s="11" t="s">
        <v>18</v>
      </c>
      <c r="E1" s="12" t="s">
        <v>0</v>
      </c>
      <c r="F1" s="13" t="s">
        <v>65</v>
      </c>
      <c r="G1" s="13" t="s">
        <v>11</v>
      </c>
      <c r="H1" s="7"/>
    </row>
    <row r="2" spans="1:8" s="1" customFormat="1" x14ac:dyDescent="0.25">
      <c r="A2" s="30" t="s">
        <v>54</v>
      </c>
      <c r="B2" s="14" t="s">
        <v>17</v>
      </c>
      <c r="C2" s="15" t="s">
        <v>16</v>
      </c>
      <c r="D2" s="16">
        <v>2005</v>
      </c>
      <c r="E2" s="17">
        <v>22999786.699999999</v>
      </c>
      <c r="F2" s="18">
        <v>2524378000</v>
      </c>
      <c r="G2" s="18">
        <v>105.27</v>
      </c>
      <c r="H2" s="8"/>
    </row>
    <row r="3" spans="1:8" s="1" customFormat="1" hidden="1" x14ac:dyDescent="0.25">
      <c r="A3" s="30"/>
      <c r="B3" s="14" t="s">
        <v>17</v>
      </c>
      <c r="C3" s="15" t="s">
        <v>14</v>
      </c>
      <c r="D3" s="16">
        <v>2006</v>
      </c>
      <c r="E3" s="17">
        <f>22553565+1408349</f>
        <v>23961914</v>
      </c>
      <c r="F3" s="18">
        <v>2423000000</v>
      </c>
      <c r="G3" s="18">
        <f t="shared" ref="G3:G15" si="0">F3/E3</f>
        <v>101.11880044306979</v>
      </c>
      <c r="H3" s="8"/>
    </row>
    <row r="4" spans="1:8" s="1" customFormat="1" x14ac:dyDescent="0.25">
      <c r="A4" s="30"/>
      <c r="B4" s="14" t="s">
        <v>17</v>
      </c>
      <c r="C4" s="15" t="s">
        <v>15</v>
      </c>
      <c r="D4" s="16">
        <v>2006</v>
      </c>
      <c r="E4" s="17">
        <f>22553565+1446912</f>
        <v>24000477</v>
      </c>
      <c r="F4" s="18">
        <v>2423000000</v>
      </c>
      <c r="G4" s="18">
        <f t="shared" si="0"/>
        <v>100.95632682633766</v>
      </c>
      <c r="H4" s="8"/>
    </row>
    <row r="5" spans="1:8" s="1" customFormat="1" x14ac:dyDescent="0.25">
      <c r="A5" s="30"/>
      <c r="B5" s="14" t="s">
        <v>17</v>
      </c>
      <c r="C5" s="15" t="s">
        <v>10</v>
      </c>
      <c r="D5" s="16">
        <v>2007</v>
      </c>
      <c r="E5" s="17">
        <f>1545481+23502697</f>
        <v>25048178</v>
      </c>
      <c r="F5" s="18">
        <v>3310200000</v>
      </c>
      <c r="G5" s="18">
        <f t="shared" si="0"/>
        <v>132.15332468493318</v>
      </c>
      <c r="H5" s="8"/>
    </row>
    <row r="6" spans="1:8" s="1" customFormat="1" x14ac:dyDescent="0.25">
      <c r="A6" s="30"/>
      <c r="B6" s="14" t="s">
        <v>17</v>
      </c>
      <c r="C6" s="15" t="s">
        <v>9</v>
      </c>
      <c r="D6" s="16">
        <v>2008</v>
      </c>
      <c r="E6" s="17">
        <v>29346000</v>
      </c>
      <c r="F6" s="18">
        <v>3503500000</v>
      </c>
      <c r="G6" s="18">
        <f t="shared" si="0"/>
        <v>119.38594697744156</v>
      </c>
      <c r="H6" s="8"/>
    </row>
    <row r="7" spans="1:8" s="1" customFormat="1" x14ac:dyDescent="0.25">
      <c r="A7" s="30"/>
      <c r="B7" s="14" t="s">
        <v>17</v>
      </c>
      <c r="C7" s="15" t="s">
        <v>8</v>
      </c>
      <c r="D7" s="16">
        <v>2009</v>
      </c>
      <c r="E7" s="17">
        <f>35887675+1892739</f>
        <v>37780414</v>
      </c>
      <c r="F7" s="18">
        <v>3806847000</v>
      </c>
      <c r="G7" s="18">
        <f t="shared" si="0"/>
        <v>100.76244797105717</v>
      </c>
      <c r="H7" s="8"/>
    </row>
    <row r="8" spans="1:8" s="1" customFormat="1" x14ac:dyDescent="0.25">
      <c r="A8" s="30"/>
      <c r="B8" s="32"/>
      <c r="C8" s="33"/>
      <c r="D8" s="33"/>
      <c r="E8" s="33"/>
      <c r="F8" s="34"/>
      <c r="G8" s="18"/>
      <c r="H8" s="8"/>
    </row>
    <row r="9" spans="1:8" ht="60.75" customHeight="1" x14ac:dyDescent="0.25">
      <c r="A9" s="30"/>
      <c r="B9" s="14" t="s">
        <v>17</v>
      </c>
      <c r="C9" s="29" t="s">
        <v>66</v>
      </c>
      <c r="D9" s="21">
        <v>2010</v>
      </c>
      <c r="E9" s="17">
        <v>37056000</v>
      </c>
      <c r="F9" s="18">
        <v>4004368000</v>
      </c>
      <c r="G9" s="18">
        <f t="shared" si="0"/>
        <v>108.06260794473229</v>
      </c>
    </row>
    <row r="10" spans="1:8" x14ac:dyDescent="0.25">
      <c r="A10" s="30"/>
      <c r="B10" s="14" t="s">
        <v>17</v>
      </c>
      <c r="C10" s="20" t="s">
        <v>21</v>
      </c>
      <c r="D10" s="21" t="s">
        <v>1</v>
      </c>
      <c r="E10" s="17">
        <v>35175705</v>
      </c>
      <c r="F10" s="18">
        <v>3777303000</v>
      </c>
      <c r="G10" s="18">
        <f t="shared" si="0"/>
        <v>107.38386053669713</v>
      </c>
    </row>
    <row r="11" spans="1:8" x14ac:dyDescent="0.25">
      <c r="A11" s="30"/>
      <c r="B11" s="14" t="s">
        <v>17</v>
      </c>
      <c r="C11" s="20" t="s">
        <v>22</v>
      </c>
      <c r="D11" s="21" t="s">
        <v>2</v>
      </c>
      <c r="E11" s="17">
        <v>32609464</v>
      </c>
      <c r="F11" s="18">
        <v>3929603000</v>
      </c>
      <c r="G11" s="18">
        <f t="shared" si="0"/>
        <v>120.50498591451856</v>
      </c>
    </row>
    <row r="12" spans="1:8" x14ac:dyDescent="0.25">
      <c r="A12" s="30"/>
      <c r="B12" s="14" t="s">
        <v>17</v>
      </c>
      <c r="C12" s="20" t="s">
        <v>23</v>
      </c>
      <c r="D12" s="21" t="s">
        <v>3</v>
      </c>
      <c r="E12" s="17">
        <v>31883227</v>
      </c>
      <c r="F12" s="18">
        <v>4010939000</v>
      </c>
      <c r="G12" s="18">
        <f t="shared" si="0"/>
        <v>125.80091093037728</v>
      </c>
    </row>
    <row r="13" spans="1:8" x14ac:dyDescent="0.25">
      <c r="A13" s="30"/>
      <c r="B13" s="14" t="s">
        <v>17</v>
      </c>
      <c r="C13" s="20" t="s">
        <v>24</v>
      </c>
      <c r="D13" s="21" t="s">
        <v>4</v>
      </c>
      <c r="E13" s="17">
        <v>32205688</v>
      </c>
      <c r="F13" s="18">
        <v>4144142000</v>
      </c>
      <c r="G13" s="18">
        <f t="shared" si="0"/>
        <v>128.67733178064694</v>
      </c>
    </row>
    <row r="14" spans="1:8" x14ac:dyDescent="0.25">
      <c r="A14" s="30"/>
      <c r="B14" s="14" t="s">
        <v>17</v>
      </c>
      <c r="C14" s="20" t="s">
        <v>25</v>
      </c>
      <c r="D14" s="21" t="s">
        <v>5</v>
      </c>
      <c r="E14" s="17">
        <v>32331740</v>
      </c>
      <c r="F14" s="18">
        <v>4210553000</v>
      </c>
      <c r="G14" s="18">
        <f t="shared" si="0"/>
        <v>130.22970616490173</v>
      </c>
    </row>
    <row r="15" spans="1:8" x14ac:dyDescent="0.25">
      <c r="A15" s="30"/>
      <c r="B15" s="14" t="s">
        <v>17</v>
      </c>
      <c r="C15" s="20" t="s">
        <v>26</v>
      </c>
      <c r="D15" s="21" t="s">
        <v>6</v>
      </c>
      <c r="E15" s="17">
        <v>31496953</v>
      </c>
      <c r="F15" s="18">
        <f>3953540000+206773000</f>
        <v>4160313000</v>
      </c>
      <c r="G15" s="18">
        <f t="shared" si="0"/>
        <v>132.08620529103243</v>
      </c>
    </row>
    <row r="16" spans="1:8" x14ac:dyDescent="0.25">
      <c r="A16" s="30"/>
      <c r="B16" s="14" t="s">
        <v>17</v>
      </c>
      <c r="C16" s="20" t="s">
        <v>27</v>
      </c>
      <c r="D16" s="21" t="s">
        <v>7</v>
      </c>
      <c r="E16" s="17">
        <v>32349956</v>
      </c>
      <c r="F16" s="18">
        <f>241015000+4091755000</f>
        <v>4332770000</v>
      </c>
      <c r="G16" s="18">
        <f>F16/E16</f>
        <v>133.93433981795832</v>
      </c>
    </row>
    <row r="17" spans="1:7" x14ac:dyDescent="0.25">
      <c r="A17" s="30"/>
      <c r="B17" s="14" t="s">
        <v>17</v>
      </c>
      <c r="C17" s="20" t="s">
        <v>28</v>
      </c>
      <c r="D17" s="21" t="s">
        <v>12</v>
      </c>
      <c r="E17" s="17">
        <v>33767794</v>
      </c>
      <c r="F17" s="18">
        <f>268687000+4247319000</f>
        <v>4516006000</v>
      </c>
      <c r="G17" s="18">
        <f>F17/E17</f>
        <v>133.73707503664588</v>
      </c>
    </row>
    <row r="18" spans="1:7" x14ac:dyDescent="0.25">
      <c r="A18" s="30"/>
      <c r="B18" s="14" t="s">
        <v>17</v>
      </c>
      <c r="C18" s="20" t="s">
        <v>29</v>
      </c>
      <c r="D18" s="21" t="s">
        <v>13</v>
      </c>
      <c r="E18" s="17">
        <v>34524596</v>
      </c>
      <c r="F18" s="18">
        <f>278521000+4300465000</f>
        <v>4578986000</v>
      </c>
      <c r="G18" s="18">
        <f>F18/E18</f>
        <v>132.62967653553426</v>
      </c>
    </row>
    <row r="19" spans="1:7" x14ac:dyDescent="0.25">
      <c r="A19" s="30"/>
      <c r="B19" s="14" t="s">
        <v>17</v>
      </c>
      <c r="C19" s="20" t="s">
        <v>40</v>
      </c>
      <c r="D19" s="21" t="s">
        <v>33</v>
      </c>
      <c r="E19" s="17">
        <v>27423484.399999999</v>
      </c>
      <c r="F19" s="18"/>
      <c r="G19" s="18"/>
    </row>
    <row r="20" spans="1:7" x14ac:dyDescent="0.25">
      <c r="A20" s="22"/>
      <c r="B20" s="32"/>
      <c r="C20" s="33"/>
      <c r="D20" s="33"/>
      <c r="E20" s="33"/>
      <c r="F20" s="34"/>
      <c r="G20" s="18"/>
    </row>
    <row r="21" spans="1:7" ht="30" customHeight="1" x14ac:dyDescent="0.25">
      <c r="A21" s="30" t="s">
        <v>55</v>
      </c>
      <c r="B21" s="19" t="s">
        <v>17</v>
      </c>
      <c r="C21" s="31" t="s">
        <v>19</v>
      </c>
      <c r="D21" s="31"/>
      <c r="E21" s="31"/>
      <c r="F21" s="31"/>
      <c r="G21" s="31"/>
    </row>
    <row r="22" spans="1:7" x14ac:dyDescent="0.25">
      <c r="A22" s="30"/>
      <c r="B22" s="14" t="s">
        <v>17</v>
      </c>
      <c r="C22" s="20" t="s">
        <v>20</v>
      </c>
      <c r="D22" s="21" t="s">
        <v>6</v>
      </c>
      <c r="E22" s="17">
        <v>1238070.3999999999</v>
      </c>
      <c r="F22" s="18">
        <v>104882118</v>
      </c>
      <c r="G22" s="18">
        <f t="shared" ref="G22:G26" si="1">F22/E22</f>
        <v>84.714179419845593</v>
      </c>
    </row>
    <row r="23" spans="1:7" x14ac:dyDescent="0.25">
      <c r="A23" s="30"/>
      <c r="B23" s="14" t="s">
        <v>17</v>
      </c>
      <c r="C23" s="20" t="s">
        <v>30</v>
      </c>
      <c r="D23" s="21" t="s">
        <v>7</v>
      </c>
      <c r="E23" s="17">
        <v>1239706</v>
      </c>
      <c r="F23" s="18">
        <v>105205804</v>
      </c>
      <c r="G23" s="18">
        <f t="shared" si="1"/>
        <v>84.863511187329905</v>
      </c>
    </row>
    <row r="24" spans="1:7" x14ac:dyDescent="0.25">
      <c r="A24" s="30"/>
      <c r="B24" s="14" t="s">
        <v>17</v>
      </c>
      <c r="C24" s="20" t="s">
        <v>31</v>
      </c>
      <c r="D24" s="21" t="s">
        <v>12</v>
      </c>
      <c r="E24" s="17">
        <v>1238602.3999999999</v>
      </c>
      <c r="F24" s="18">
        <v>104301561</v>
      </c>
      <c r="G24" s="18">
        <f t="shared" si="1"/>
        <v>84.209073872293487</v>
      </c>
    </row>
    <row r="25" spans="1:7" x14ac:dyDescent="0.25">
      <c r="A25" s="30"/>
      <c r="B25" s="14" t="s">
        <v>17</v>
      </c>
      <c r="C25" s="20" t="s">
        <v>32</v>
      </c>
      <c r="D25" s="21" t="s">
        <v>13</v>
      </c>
      <c r="E25" s="17">
        <v>1271722.8</v>
      </c>
      <c r="F25" s="18">
        <v>102349069</v>
      </c>
      <c r="G25" s="18">
        <f t="shared" si="1"/>
        <v>80.48064326596959</v>
      </c>
    </row>
    <row r="26" spans="1:7" x14ac:dyDescent="0.25">
      <c r="A26" s="30"/>
      <c r="B26" s="14" t="s">
        <v>17</v>
      </c>
      <c r="C26" s="20" t="s">
        <v>64</v>
      </c>
      <c r="D26" s="21" t="s">
        <v>33</v>
      </c>
      <c r="E26" s="17">
        <v>1246063.6000000001</v>
      </c>
      <c r="F26" s="18">
        <v>101713706</v>
      </c>
      <c r="G26" s="18">
        <f t="shared" si="1"/>
        <v>81.628021234229124</v>
      </c>
    </row>
    <row r="27" spans="1:7" ht="15" customHeight="1" x14ac:dyDescent="0.25">
      <c r="A27" s="22"/>
      <c r="B27" s="14"/>
      <c r="C27" s="23"/>
      <c r="D27" s="24"/>
      <c r="E27" s="24"/>
      <c r="F27" s="24"/>
      <c r="G27" s="18"/>
    </row>
    <row r="28" spans="1:7" ht="15" customHeight="1" x14ac:dyDescent="0.25">
      <c r="A28" s="30" t="s">
        <v>56</v>
      </c>
      <c r="B28" s="14" t="s">
        <v>17</v>
      </c>
      <c r="C28" s="24" t="s">
        <v>44</v>
      </c>
      <c r="D28" s="21" t="s">
        <v>34</v>
      </c>
      <c r="E28" s="17">
        <v>1094000</v>
      </c>
      <c r="F28" s="18">
        <v>45279000</v>
      </c>
      <c r="G28" s="18">
        <f t="shared" ref="G28:G45" si="2">F28/E28</f>
        <v>41.388482632541134</v>
      </c>
    </row>
    <row r="29" spans="1:7" ht="15" customHeight="1" x14ac:dyDescent="0.25">
      <c r="A29" s="30"/>
      <c r="B29" s="14" t="s">
        <v>17</v>
      </c>
      <c r="C29" s="24" t="s">
        <v>44</v>
      </c>
      <c r="D29" s="21" t="s">
        <v>35</v>
      </c>
      <c r="E29" s="17">
        <v>1064560</v>
      </c>
      <c r="F29" s="18">
        <v>47100000</v>
      </c>
      <c r="G29" s="18">
        <f t="shared" si="2"/>
        <v>44.243631171563841</v>
      </c>
    </row>
    <row r="30" spans="1:7" ht="15" customHeight="1" x14ac:dyDescent="0.25">
      <c r="A30" s="30"/>
      <c r="B30" s="14" t="s">
        <v>17</v>
      </c>
      <c r="C30" s="24" t="s">
        <v>44</v>
      </c>
      <c r="D30" s="21" t="s">
        <v>36</v>
      </c>
      <c r="E30" s="17">
        <v>1044438</v>
      </c>
      <c r="F30" s="18">
        <v>49306000</v>
      </c>
      <c r="G30" s="18">
        <f t="shared" si="2"/>
        <v>47.208163624839386</v>
      </c>
    </row>
    <row r="31" spans="1:7" ht="15" customHeight="1" x14ac:dyDescent="0.25">
      <c r="A31" s="30"/>
      <c r="B31" s="14" t="s">
        <v>17</v>
      </c>
      <c r="C31" s="24" t="s">
        <v>44</v>
      </c>
      <c r="D31" s="21" t="s">
        <v>37</v>
      </c>
      <c r="E31" s="17">
        <v>1044438</v>
      </c>
      <c r="F31" s="18">
        <v>52060000</v>
      </c>
      <c r="G31" s="18">
        <f t="shared" si="2"/>
        <v>49.844988405247605</v>
      </c>
    </row>
    <row r="32" spans="1:7" ht="15" customHeight="1" x14ac:dyDescent="0.25">
      <c r="A32" s="30"/>
      <c r="B32" s="14" t="s">
        <v>17</v>
      </c>
      <c r="C32" s="24" t="s">
        <v>44</v>
      </c>
      <c r="D32" s="21" t="s">
        <v>1</v>
      </c>
      <c r="E32" s="17">
        <v>1044438</v>
      </c>
      <c r="F32" s="18">
        <v>54350000</v>
      </c>
      <c r="G32" s="18">
        <f t="shared" si="2"/>
        <v>52.037555125340134</v>
      </c>
    </row>
    <row r="33" spans="1:7" ht="15" customHeight="1" x14ac:dyDescent="0.25">
      <c r="A33" s="30"/>
      <c r="B33" s="14" t="s">
        <v>17</v>
      </c>
      <c r="C33" s="24" t="s">
        <v>44</v>
      </c>
      <c r="D33" s="21" t="s">
        <v>2</v>
      </c>
      <c r="E33" s="17">
        <v>1044118</v>
      </c>
      <c r="F33" s="18">
        <v>55328000</v>
      </c>
      <c r="G33" s="18">
        <f t="shared" si="2"/>
        <v>52.990179270925317</v>
      </c>
    </row>
    <row r="34" spans="1:7" ht="15" customHeight="1" x14ac:dyDescent="0.25">
      <c r="A34" s="30"/>
      <c r="B34" s="14" t="s">
        <v>17</v>
      </c>
      <c r="C34" s="24" t="s">
        <v>44</v>
      </c>
      <c r="D34" s="21" t="s">
        <v>3</v>
      </c>
      <c r="E34" s="17">
        <v>1064240</v>
      </c>
      <c r="F34" s="18">
        <v>58731000</v>
      </c>
      <c r="G34" s="18">
        <f t="shared" si="2"/>
        <v>55.185860332255885</v>
      </c>
    </row>
    <row r="35" spans="1:7" ht="15" customHeight="1" x14ac:dyDescent="0.25">
      <c r="A35" s="30"/>
      <c r="B35" s="14" t="s">
        <v>17</v>
      </c>
      <c r="C35" s="24" t="s">
        <v>44</v>
      </c>
      <c r="D35" s="21" t="s">
        <v>4</v>
      </c>
      <c r="E35" s="17">
        <v>1044119</v>
      </c>
      <c r="F35" s="18">
        <v>58844000</v>
      </c>
      <c r="G35" s="18">
        <f t="shared" si="2"/>
        <v>56.357560776118433</v>
      </c>
    </row>
    <row r="36" spans="1:7" ht="15" customHeight="1" x14ac:dyDescent="0.25">
      <c r="A36" s="30"/>
      <c r="B36" s="14" t="s">
        <v>17</v>
      </c>
      <c r="C36" s="24" t="s">
        <v>44</v>
      </c>
      <c r="D36" s="21" t="s">
        <v>5</v>
      </c>
      <c r="E36" s="17">
        <v>1044119</v>
      </c>
      <c r="F36" s="18">
        <v>132400000</v>
      </c>
      <c r="G36" s="18">
        <f t="shared" si="2"/>
        <v>126.80546949150433</v>
      </c>
    </row>
    <row r="37" spans="1:7" ht="15" customHeight="1" x14ac:dyDescent="0.25">
      <c r="A37" s="30"/>
      <c r="B37" s="14" t="s">
        <v>17</v>
      </c>
      <c r="C37" s="24" t="s">
        <v>44</v>
      </c>
      <c r="D37" s="21" t="s">
        <v>6</v>
      </c>
      <c r="E37" s="17">
        <v>1044118</v>
      </c>
      <c r="F37" s="18">
        <v>132930000</v>
      </c>
      <c r="G37" s="18">
        <f t="shared" si="2"/>
        <v>127.31319640117304</v>
      </c>
    </row>
    <row r="38" spans="1:7" ht="15" customHeight="1" x14ac:dyDescent="0.25">
      <c r="A38" s="30"/>
      <c r="B38" s="14" t="s">
        <v>17</v>
      </c>
      <c r="C38" s="20" t="s">
        <v>45</v>
      </c>
      <c r="D38" s="21" t="s">
        <v>7</v>
      </c>
      <c r="E38" s="17">
        <v>1044118</v>
      </c>
      <c r="F38" s="18">
        <v>132922136</v>
      </c>
      <c r="G38" s="18">
        <f t="shared" si="2"/>
        <v>127.30566468540913</v>
      </c>
    </row>
    <row r="39" spans="1:7" ht="15" customHeight="1" x14ac:dyDescent="0.25">
      <c r="A39" s="30"/>
      <c r="B39" s="14" t="s">
        <v>17</v>
      </c>
      <c r="C39" s="20" t="s">
        <v>46</v>
      </c>
      <c r="D39" s="21" t="s">
        <v>12</v>
      </c>
      <c r="E39" s="17">
        <v>1044118</v>
      </c>
      <c r="F39" s="18">
        <v>132514277</v>
      </c>
      <c r="G39" s="18">
        <f t="shared" si="2"/>
        <v>126.91503929632475</v>
      </c>
    </row>
    <row r="40" spans="1:7" ht="15" customHeight="1" x14ac:dyDescent="0.25">
      <c r="A40" s="30"/>
      <c r="B40" s="14" t="s">
        <v>17</v>
      </c>
      <c r="C40" s="20" t="s">
        <v>38</v>
      </c>
      <c r="D40" s="21" t="s">
        <v>13</v>
      </c>
      <c r="E40" s="17">
        <f>66115.8+1000360.8</f>
        <v>1066476.6000000001</v>
      </c>
      <c r="F40" s="18">
        <f>6475389+97036155</f>
        <v>103511544</v>
      </c>
      <c r="G40" s="18">
        <f t="shared" si="2"/>
        <v>97.059367266004699</v>
      </c>
    </row>
    <row r="41" spans="1:7" x14ac:dyDescent="0.25">
      <c r="A41" s="30"/>
      <c r="B41" s="14" t="s">
        <v>17</v>
      </c>
      <c r="C41" s="20" t="s">
        <v>39</v>
      </c>
      <c r="D41" s="21" t="s">
        <v>33</v>
      </c>
      <c r="E41" s="17">
        <f>48868.2+997486.2</f>
        <v>1046354.3999999999</v>
      </c>
      <c r="F41" s="18">
        <v>106917124</v>
      </c>
      <c r="G41" s="18">
        <f t="shared" si="2"/>
        <v>102.18060343608246</v>
      </c>
    </row>
    <row r="42" spans="1:7" x14ac:dyDescent="0.25">
      <c r="A42" s="22"/>
      <c r="B42" s="14"/>
      <c r="C42" s="23"/>
      <c r="D42" s="25"/>
      <c r="E42" s="25"/>
      <c r="F42" s="25"/>
      <c r="G42" s="18"/>
    </row>
    <row r="43" spans="1:7" x14ac:dyDescent="0.25">
      <c r="A43" s="22" t="s">
        <v>57</v>
      </c>
      <c r="B43" s="14" t="s">
        <v>17</v>
      </c>
      <c r="C43" s="23" t="s">
        <v>41</v>
      </c>
      <c r="D43" s="21" t="s">
        <v>33</v>
      </c>
      <c r="E43" s="17">
        <v>39676</v>
      </c>
      <c r="F43" s="18">
        <f>167830+3424332</f>
        <v>3592162</v>
      </c>
      <c r="G43" s="18">
        <f t="shared" si="2"/>
        <v>90.537402964008464</v>
      </c>
    </row>
    <row r="44" spans="1:7" x14ac:dyDescent="0.25">
      <c r="A44" s="22"/>
      <c r="B44" s="14"/>
      <c r="C44" s="23"/>
      <c r="D44" s="25"/>
      <c r="E44" s="25"/>
      <c r="F44" s="25"/>
      <c r="G44" s="25"/>
    </row>
    <row r="45" spans="1:7" x14ac:dyDescent="0.25">
      <c r="A45" s="28"/>
      <c r="B45" s="14" t="s">
        <v>17</v>
      </c>
      <c r="C45" s="20" t="s">
        <v>42</v>
      </c>
      <c r="D45" s="21" t="s">
        <v>33</v>
      </c>
      <c r="E45" s="17">
        <f>101813+2078183+103745.2+2150029.6</f>
        <v>4433770.8000000007</v>
      </c>
      <c r="F45" s="18">
        <v>455568167</v>
      </c>
      <c r="G45" s="18">
        <f t="shared" si="2"/>
        <v>102.74959792689327</v>
      </c>
    </row>
    <row r="46" spans="1:7" x14ac:dyDescent="0.25">
      <c r="A46" s="22"/>
      <c r="B46" s="14"/>
      <c r="C46" s="23"/>
      <c r="D46" s="25"/>
      <c r="E46" s="25"/>
      <c r="F46" s="25"/>
      <c r="G46" s="25"/>
    </row>
    <row r="47" spans="1:7" ht="15" customHeight="1" x14ac:dyDescent="0.25">
      <c r="A47" s="30" t="s">
        <v>58</v>
      </c>
      <c r="B47" s="14" t="s">
        <v>17</v>
      </c>
      <c r="C47" s="24" t="s">
        <v>43</v>
      </c>
      <c r="D47" s="21" t="s">
        <v>34</v>
      </c>
      <c r="E47" s="17">
        <v>457219</v>
      </c>
      <c r="F47" s="18">
        <v>8357000</v>
      </c>
      <c r="G47" s="18">
        <f>F47/E47</f>
        <v>18.277893088432457</v>
      </c>
    </row>
    <row r="48" spans="1:7" ht="15" customHeight="1" x14ac:dyDescent="0.25">
      <c r="A48" s="30"/>
      <c r="B48" s="14" t="s">
        <v>17</v>
      </c>
      <c r="C48" s="24" t="s">
        <v>43</v>
      </c>
      <c r="D48" s="21" t="s">
        <v>35</v>
      </c>
      <c r="E48" s="17">
        <v>471552</v>
      </c>
      <c r="F48" s="18">
        <v>8837000</v>
      </c>
      <c r="G48" s="18">
        <f t="shared" ref="G48:G56" si="3">F48/E48</f>
        <v>18.740244978284473</v>
      </c>
    </row>
    <row r="49" spans="1:7" ht="15" customHeight="1" x14ac:dyDescent="0.25">
      <c r="A49" s="30"/>
      <c r="B49" s="14" t="s">
        <v>17</v>
      </c>
      <c r="C49" s="24" t="s">
        <v>43</v>
      </c>
      <c r="D49" s="21" t="s">
        <v>36</v>
      </c>
      <c r="E49" s="17">
        <v>462944</v>
      </c>
      <c r="F49" s="18">
        <v>9257000</v>
      </c>
      <c r="G49" s="18">
        <f t="shared" si="3"/>
        <v>19.995939033662818</v>
      </c>
    </row>
    <row r="50" spans="1:7" ht="15" customHeight="1" x14ac:dyDescent="0.25">
      <c r="A50" s="30"/>
      <c r="B50" s="14" t="s">
        <v>17</v>
      </c>
      <c r="C50" s="24" t="s">
        <v>43</v>
      </c>
      <c r="D50" s="21" t="s">
        <v>37</v>
      </c>
      <c r="E50" s="17">
        <v>462944</v>
      </c>
      <c r="F50" s="18">
        <v>10872000</v>
      </c>
      <c r="G50" s="18">
        <f t="shared" si="3"/>
        <v>23.484481924379622</v>
      </c>
    </row>
    <row r="51" spans="1:7" ht="15" customHeight="1" x14ac:dyDescent="0.25">
      <c r="A51" s="30"/>
      <c r="B51" s="14" t="s">
        <v>17</v>
      </c>
      <c r="C51" s="24" t="s">
        <v>43</v>
      </c>
      <c r="D51" s="21" t="s">
        <v>1</v>
      </c>
      <c r="E51" s="17">
        <v>462944</v>
      </c>
      <c r="F51" s="18">
        <v>11691000</v>
      </c>
      <c r="G51" s="18">
        <f t="shared" si="3"/>
        <v>25.253594387226102</v>
      </c>
    </row>
    <row r="52" spans="1:7" ht="15" customHeight="1" x14ac:dyDescent="0.25">
      <c r="A52" s="30"/>
      <c r="B52" s="14" t="s">
        <v>17</v>
      </c>
      <c r="C52" s="24" t="s">
        <v>43</v>
      </c>
      <c r="D52" s="21" t="s">
        <v>2</v>
      </c>
      <c r="E52" s="17">
        <v>462944</v>
      </c>
      <c r="F52" s="18">
        <v>11902000</v>
      </c>
      <c r="G52" s="18">
        <f t="shared" si="3"/>
        <v>25.70937305592037</v>
      </c>
    </row>
    <row r="53" spans="1:7" ht="15" customHeight="1" x14ac:dyDescent="0.25">
      <c r="A53" s="30"/>
      <c r="B53" s="14" t="s">
        <v>17</v>
      </c>
      <c r="C53" s="24" t="s">
        <v>43</v>
      </c>
      <c r="D53" s="21" t="s">
        <v>3</v>
      </c>
      <c r="E53" s="17">
        <v>471552</v>
      </c>
      <c r="F53" s="18">
        <v>12690000</v>
      </c>
      <c r="G53" s="18">
        <f t="shared" si="3"/>
        <v>26.911135993485342</v>
      </c>
    </row>
    <row r="54" spans="1:7" ht="15" customHeight="1" x14ac:dyDescent="0.25">
      <c r="A54" s="30"/>
      <c r="B54" s="14" t="s">
        <v>17</v>
      </c>
      <c r="C54" s="24" t="s">
        <v>43</v>
      </c>
      <c r="D54" s="21" t="s">
        <v>4</v>
      </c>
      <c r="E54" s="17">
        <v>462637</v>
      </c>
      <c r="F54" s="18">
        <v>12772000</v>
      </c>
      <c r="G54" s="18">
        <f t="shared" si="3"/>
        <v>27.606957506641276</v>
      </c>
    </row>
    <row r="55" spans="1:7" ht="15" customHeight="1" x14ac:dyDescent="0.25">
      <c r="A55" s="30"/>
      <c r="B55" s="14" t="s">
        <v>17</v>
      </c>
      <c r="C55" s="24" t="s">
        <v>43</v>
      </c>
      <c r="D55" s="21" t="s">
        <v>5</v>
      </c>
      <c r="E55" s="17">
        <v>462329</v>
      </c>
      <c r="F55" s="18">
        <v>40797000</v>
      </c>
      <c r="G55" s="18">
        <f t="shared" si="3"/>
        <v>88.242355551998685</v>
      </c>
    </row>
    <row r="56" spans="1:7" ht="15" customHeight="1" x14ac:dyDescent="0.25">
      <c r="A56" s="30"/>
      <c r="B56" s="14" t="s">
        <v>17</v>
      </c>
      <c r="C56" s="24" t="s">
        <v>43</v>
      </c>
      <c r="D56" s="21" t="s">
        <v>6</v>
      </c>
      <c r="E56" s="17">
        <v>461637</v>
      </c>
      <c r="F56" s="18">
        <v>44321000</v>
      </c>
      <c r="G56" s="18">
        <f t="shared" si="3"/>
        <v>96.008335553692618</v>
      </c>
    </row>
    <row r="57" spans="1:7" x14ac:dyDescent="0.25">
      <c r="A57" s="30"/>
      <c r="B57" s="26"/>
      <c r="C57" s="23"/>
      <c r="D57" s="25"/>
      <c r="E57" s="25"/>
      <c r="F57" s="25"/>
      <c r="G57" s="25"/>
    </row>
    <row r="58" spans="1:7" x14ac:dyDescent="0.25">
      <c r="A58" s="30"/>
      <c r="B58" s="14" t="s">
        <v>52</v>
      </c>
      <c r="C58" s="23" t="s">
        <v>47</v>
      </c>
      <c r="D58" s="21" t="s">
        <v>7</v>
      </c>
      <c r="E58" s="17">
        <v>463559.2</v>
      </c>
      <c r="F58" s="18">
        <v>36335160</v>
      </c>
      <c r="G58" s="18">
        <f>F58/E58</f>
        <v>78.382998331173226</v>
      </c>
    </row>
    <row r="59" spans="1:7" x14ac:dyDescent="0.25">
      <c r="A59" s="30"/>
      <c r="B59" s="14" t="s">
        <v>52</v>
      </c>
      <c r="C59" s="20" t="s">
        <v>48</v>
      </c>
      <c r="D59" s="21" t="s">
        <v>12</v>
      </c>
      <c r="E59" s="17">
        <v>463559.2</v>
      </c>
      <c r="F59" s="18">
        <v>34484550</v>
      </c>
      <c r="G59" s="18">
        <f t="shared" ref="G59:G62" si="4">F59/E59</f>
        <v>74.390822143104913</v>
      </c>
    </row>
    <row r="60" spans="1:7" x14ac:dyDescent="0.25">
      <c r="A60" s="30"/>
      <c r="B60" s="14" t="s">
        <v>52</v>
      </c>
      <c r="C60" s="20" t="s">
        <v>49</v>
      </c>
      <c r="D60" s="21" t="s">
        <v>13</v>
      </c>
      <c r="E60" s="17">
        <v>472166.40000000002</v>
      </c>
      <c r="F60" s="18">
        <v>35853627</v>
      </c>
      <c r="G60" s="18">
        <f t="shared" si="4"/>
        <v>75.934304092794406</v>
      </c>
    </row>
    <row r="61" spans="1:7" x14ac:dyDescent="0.25">
      <c r="A61" s="30"/>
      <c r="B61" s="14" t="s">
        <v>52</v>
      </c>
      <c r="C61" s="20" t="s">
        <v>50</v>
      </c>
      <c r="D61" s="21" t="s">
        <v>13</v>
      </c>
      <c r="E61" s="17">
        <v>472166.40000000002</v>
      </c>
      <c r="F61" s="18">
        <v>35557789</v>
      </c>
      <c r="G61" s="18">
        <f t="shared" si="4"/>
        <v>75.307749556088694</v>
      </c>
    </row>
    <row r="62" spans="1:7" x14ac:dyDescent="0.25">
      <c r="A62" s="30"/>
      <c r="B62" s="14" t="s">
        <v>52</v>
      </c>
      <c r="C62" s="20" t="s">
        <v>51</v>
      </c>
      <c r="D62" s="21" t="s">
        <v>33</v>
      </c>
      <c r="E62" s="17">
        <v>463251.8</v>
      </c>
      <c r="F62" s="18">
        <v>36630582</v>
      </c>
      <c r="G62" s="18">
        <f t="shared" si="4"/>
        <v>79.072724595997258</v>
      </c>
    </row>
    <row r="63" spans="1:7" x14ac:dyDescent="0.25">
      <c r="A63" s="27"/>
      <c r="B63" s="27"/>
      <c r="C63" s="23"/>
      <c r="D63" s="25"/>
      <c r="E63" s="25"/>
      <c r="F63" s="25"/>
      <c r="G63" s="25"/>
    </row>
    <row r="64" spans="1:7" x14ac:dyDescent="0.25">
      <c r="A64" s="28"/>
      <c r="B64" s="14" t="s">
        <v>53</v>
      </c>
      <c r="C64" s="20" t="s">
        <v>59</v>
      </c>
      <c r="D64" s="21" t="s">
        <v>33</v>
      </c>
      <c r="E64" s="17">
        <v>2199402.7000000002</v>
      </c>
      <c r="F64" s="18">
        <v>265755430</v>
      </c>
      <c r="G64" s="18">
        <f>F64/E64</f>
        <v>120.83072826999802</v>
      </c>
    </row>
    <row r="65" spans="1:7" x14ac:dyDescent="0.25">
      <c r="A65" s="27"/>
      <c r="B65" s="27"/>
      <c r="C65" s="23"/>
      <c r="D65" s="25"/>
      <c r="E65" s="25"/>
      <c r="F65" s="25"/>
      <c r="G65" s="25"/>
    </row>
    <row r="66" spans="1:7" x14ac:dyDescent="0.25">
      <c r="A66" s="28"/>
      <c r="B66" s="14" t="s">
        <v>60</v>
      </c>
      <c r="C66" s="20" t="s">
        <v>61</v>
      </c>
      <c r="D66" s="21" t="s">
        <v>33</v>
      </c>
      <c r="E66" s="17">
        <f>98061+2110455.8</f>
        <v>2208516.7999999998</v>
      </c>
      <c r="F66" s="18">
        <v>263496599</v>
      </c>
      <c r="G66" s="18">
        <f>F66/E66</f>
        <v>119.30930251470127</v>
      </c>
    </row>
  </sheetData>
  <mergeCells count="7">
    <mergeCell ref="A47:A62"/>
    <mergeCell ref="C21:G21"/>
    <mergeCell ref="A2:A19"/>
    <mergeCell ref="A21:A26"/>
    <mergeCell ref="A28:A41"/>
    <mergeCell ref="B8:F8"/>
    <mergeCell ref="B20:F20"/>
  </mergeCells>
  <pageMargins left="0.7" right="0.7" top="0.78740157499999996" bottom="0.78740157499999996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106-1999</vt:lpstr>
      <vt:lpstr>'106-1999'!Oblast_tisku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Tvrdý David Ing.</dc:creator>
  <cp:lastModifiedBy>Přikryl Jan Ing.</cp:lastModifiedBy>
  <cp:lastPrinted>2020-07-16T09:00:17Z</cp:lastPrinted>
  <dcterms:created xsi:type="dcterms:W3CDTF">2017-10-18T15:14:27Z</dcterms:created>
  <dcterms:modified xsi:type="dcterms:W3CDTF">2020-07-20T11:55:49Z</dcterms:modified>
</cp:coreProperties>
</file>