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dcrcz-my.sharepoint.com/personal/dita_eyblova_mdcr_cz/Documents/Dokumenty/web/2025/doplnění říjen/"/>
    </mc:Choice>
  </mc:AlternateContent>
  <xr:revisionPtr revIDLastSave="0" documentId="8_{1A688118-8B94-4DF7-A5B1-BD5FF005177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inal" sheetId="1" r:id="rId1"/>
    <sheet name="List1" sheetId="2" r:id="rId2"/>
  </sheets>
  <definedNames>
    <definedName name="_xlnm._FilterDatabase" localSheetId="0" hidden="1">final!$A$6:$V$54</definedName>
    <definedName name="akce_cile">final!#REF!</definedName>
    <definedName name="akce_delka">final!$O$12</definedName>
    <definedName name="akce_dopravni_znaceni">final!$O$24</definedName>
    <definedName name="akce_fin_narocnost_m_2">final!$O$16</definedName>
    <definedName name="akce_charakteristika">final!#REF!</definedName>
    <definedName name="akce_intenzita_dopravy">final!$O$17</definedName>
    <definedName name="akce_katastralni_uzemi">final!#REF!</definedName>
    <definedName name="akce_naklady_celkove">final!$O$9</definedName>
    <definedName name="akce_naklady_uznatelne">final!$O$10</definedName>
    <definedName name="akce_nazev">final!$A$5</definedName>
    <definedName name="akce_obvod_drahy">final!$O$22</definedName>
    <definedName name="akce_orientace">final!$C$3</definedName>
    <definedName name="akce_plocha">final!$O$15</definedName>
    <definedName name="akce_pocet_cyklistu">final!$O$18</definedName>
    <definedName name="akce_pocet_chodcu">final!$O$19</definedName>
    <definedName name="akce_povrch">final!$O$28</definedName>
    <definedName name="akce_prispevek">final!$O$11</definedName>
    <definedName name="akce_silnice_I_II_III_tr">final!$O$23</definedName>
    <definedName name="akce_sirka_max">final!$S$14</definedName>
    <definedName name="akce_sirka_min">final!$O$14</definedName>
    <definedName name="akce_typ_50_60">final!$O$6</definedName>
    <definedName name="akce_typ_komunikace_po">final!$O$8</definedName>
    <definedName name="akce_typ_komunikace_pred">final!$O$7</definedName>
    <definedName name="akce_ukonceni">final!#REF!</definedName>
    <definedName name="akce_umisteni">final!$O$25</definedName>
    <definedName name="akce_uzemi_charakter">final!$O$27</definedName>
    <definedName name="akce_vice_obci">final!#REF!</definedName>
    <definedName name="akce_vodni_tok">final!$O$21</definedName>
    <definedName name="akce_zahajeni">final!#REF!</definedName>
    <definedName name="akce_zaplavova_zona">final!$O$20</definedName>
    <definedName name="hodnoceni_audit">final!$G$45</definedName>
    <definedName name="hodnoceni_body_audit">final!$O$45</definedName>
    <definedName name="hodnoceni_body_celkem">final!$O$48</definedName>
    <definedName name="hodnoceni_body_delka">final!$O$32</definedName>
    <definedName name="hodnoceni_body_generel">final!$O$42</definedName>
    <definedName name="hodnoceni_body_intenzita">final!$O$30</definedName>
    <definedName name="hodnoceni_body_intenzita_cyklo">final!$O$31</definedName>
    <definedName name="hodnoceni_body_navaznost_konec">final!$O$44</definedName>
    <definedName name="hodnoceni_body_navaznost_zacatek">final!$O$43</definedName>
    <definedName name="hodnoceni_body_nehodovost">final!$O$33</definedName>
    <definedName name="hodnoceni_body_normativ">final!$O$38</definedName>
    <definedName name="hodnoceni_body_obcanka">final!$O$34</definedName>
    <definedName name="hodnoceni_body_propojeni_obci">final!$O$41</definedName>
    <definedName name="hodnoceni_body_strategie">final!$O$40</definedName>
    <definedName name="hodnoceni_body_zamtel">final!$O$35</definedName>
    <definedName name="hodnoceni_body_zastavka">final!$O$36</definedName>
    <definedName name="hodnoceni_delka">final!$G$32</definedName>
    <definedName name="hodnoceni_generel">final!$G$42</definedName>
    <definedName name="hodnoceni_intenzita">final!$G$30</definedName>
    <definedName name="hodnoceni_intenzita_cyklo">final!$G$31</definedName>
    <definedName name="hodnoceni_navaznost_konec">final!$G$44</definedName>
    <definedName name="hodnoceni_navaznost_zacatek">final!$G$43</definedName>
    <definedName name="hodnoceni_nehodovost">final!$G$33</definedName>
    <definedName name="hodnoceni_normativ">final!$G$38</definedName>
    <definedName name="hodnoceni_obcanka">final!$G$34</definedName>
    <definedName name="hodnoceni_pocet_obyvatel_obcanka">final!$N$34</definedName>
    <definedName name="hodnoceni_pocet_obyvatel_zamtel">final!$N$35</definedName>
    <definedName name="hodnoceni_pocet_obyvatel_zastavka">final!$N$36</definedName>
    <definedName name="hodnoceni_propojeni_obci">final!$G$41</definedName>
    <definedName name="hodnoceni_strategie">final!$G$40</definedName>
    <definedName name="hodnoceni_zamtel">final!$G$35</definedName>
    <definedName name="hodnoceni_zastavka">final!$G$36</definedName>
    <definedName name="nalezitosti_audit">final!#REF!</definedName>
    <definedName name="nalezitosti_CK_MD">final!#REF!</definedName>
    <definedName name="nalezitosti_dat_nosic">final!#REF!</definedName>
    <definedName name="nalezitosti_koordinace">final!#REF!</definedName>
    <definedName name="nalezitosti_OD_kraj">final!#REF!</definedName>
    <definedName name="nalezitosti_PD">final!#REF!</definedName>
    <definedName name="nalezitosti_PD1_CKAIT">final!#REF!</definedName>
    <definedName name="nalezitosti_PD1_datum">final!#REF!</definedName>
    <definedName name="nalezitosti_PD1_datum_SSU">final!#REF!</definedName>
    <definedName name="nalezitosti_PD1_overeni">final!#REF!</definedName>
    <definedName name="nalezitosti_PD1_overeni_SSU">final!#REF!</definedName>
    <definedName name="nalezitosti_PD1_stupen">final!#REF!</definedName>
    <definedName name="nalezitosti_PD1_zpracovatel">final!#REF!</definedName>
    <definedName name="nalezitosti_PD2_CKAIT">final!#REF!</definedName>
    <definedName name="nalezitosti_PD2_datum">final!#REF!</definedName>
    <definedName name="nalezitosti_PD2_datum_SSU">final!#REF!</definedName>
    <definedName name="nalezitosti_PD2_overeni">final!#REF!</definedName>
    <definedName name="nalezitosti_PD2_overeni_SSU">final!#REF!</definedName>
    <definedName name="nalezitosti_PD2_stupen">final!#REF!</definedName>
    <definedName name="nalezitosti_PD2_zpracovatel">final!#REF!</definedName>
    <definedName name="nalezitosti_PD3_CKAIT">final!#REF!</definedName>
    <definedName name="nalezitosti_PD3_datum">final!#REF!</definedName>
    <definedName name="nalezitosti_PD3_datum_SSU">final!#REF!</definedName>
    <definedName name="nalezitosti_PD3_overeni">final!#REF!</definedName>
    <definedName name="nalezitosti_PD3_overeni_SSU">final!#REF!</definedName>
    <definedName name="nalezitosti_PD3_stupen">final!#REF!</definedName>
    <definedName name="nalezitosti_PD3_zpracovatel">final!#REF!</definedName>
    <definedName name="nalezitosti_policie">final!#REF!</definedName>
    <definedName name="nalezitosti_prohlaseni_PD">final!#REF!</definedName>
    <definedName name="nalezitosti_prohlaseni_zivel">final!#REF!</definedName>
    <definedName name="nalezitosti_pruv_list">final!#REF!</definedName>
    <definedName name="nalezitosti_rozhodnuti1">final!#REF!</definedName>
    <definedName name="nalezitosti_rozhodnuti1_c_j">final!#REF!</definedName>
    <definedName name="nalezitosti_rozhodnuti1_datum">final!#REF!</definedName>
    <definedName name="nalezitosti_rozhodnuti1_NPM">final!#REF!</definedName>
    <definedName name="nalezitosti_rozhodnuti1_vydal">final!#REF!</definedName>
    <definedName name="nalezitosti_rozhodnuti2">final!#REF!</definedName>
    <definedName name="nalezitosti_rozhodnuti2_c_j">final!#REF!</definedName>
    <definedName name="nalezitosti_rozhodnuti2_datum">final!#REF!</definedName>
    <definedName name="nalezitosti_rozhodnuti2_NPM">final!#REF!</definedName>
    <definedName name="nalezitosti_rozhodnuti2_vydal">final!#REF!</definedName>
    <definedName name="nalezitosti_rozhodnuti3">final!#REF!</definedName>
    <definedName name="nalezitosti_rozhodnuti3_c_j">final!#REF!</definedName>
    <definedName name="nalezitosti_rozhodnuti3_datum">final!#REF!</definedName>
    <definedName name="nalezitosti_rozhodnuti3_NPM">final!#REF!</definedName>
    <definedName name="nalezitosti_rozhodnuti3_vydal">final!#REF!</definedName>
    <definedName name="nalezitosti_rozhodnuti4">final!#REF!</definedName>
    <definedName name="nalezitosti_rozhodnuti4_c_j">final!#REF!</definedName>
    <definedName name="nalezitosti_rozhodnuti4_datum">final!#REF!</definedName>
    <definedName name="nalezitosti_rozhodnuti4_NPM">final!#REF!</definedName>
    <definedName name="nalezitosti_rozhodnuti4_vydal">final!#REF!</definedName>
    <definedName name="nalezitosti_rozpocet">final!#REF!</definedName>
    <definedName name="nalezitosti_SOS">final!#REF!</definedName>
    <definedName name="nalezitosti_SOS_cislo">final!#REF!</definedName>
    <definedName name="nalezitosti_SOS_dalsi_strany">final!#REF!</definedName>
    <definedName name="nalezitosti_SOS_datum">final!#REF!</definedName>
    <definedName name="nalezitosti_video_mapa_popis">final!#REF!</definedName>
    <definedName name="nalezitosti_VUK">final!#REF!</definedName>
    <definedName name="_xlnm.Print_Area" localSheetId="0">final!$A$1:$V$54</definedName>
    <definedName name="PL_datum">final!#REF!</definedName>
    <definedName name="PL_podpis">final!#REF!</definedName>
    <definedName name="PL_vyplnil">final!#REF!</definedName>
    <definedName name="zadatel_adresa_c_o">final!#REF!</definedName>
    <definedName name="zadatel_adresa_c_p">final!#REF!</definedName>
    <definedName name="zadatel_adresa_e_mail">final!#REF!</definedName>
    <definedName name="zadatel_adresa_forma_obec">final!#REF!</definedName>
    <definedName name="zadatel_adresa_ID_DS">final!#REF!</definedName>
    <definedName name="zadatel_adresa_kraj">final!#REF!</definedName>
    <definedName name="zadatel_adresa_obec">final!#REF!</definedName>
    <definedName name="zadatel_adresa_psc">final!#REF!</definedName>
    <definedName name="zadatel_adresa_telefon">final!#REF!</definedName>
    <definedName name="zadatel_adresa_ulice">final!#REF!</definedName>
    <definedName name="zadatel_forma">final!#REF!</definedName>
    <definedName name="zadatel_ico">final!#REF!</definedName>
    <definedName name="zadatel_kontaktni_e_mail">final!#REF!</definedName>
    <definedName name="zadatel_kontaktni_jmeno">final!#REF!</definedName>
    <definedName name="zadatel_kontaktni_prijmeni">final!#REF!</definedName>
    <definedName name="zadatel_kontaktni_telefon">final!#REF!</definedName>
    <definedName name="zadatel_kontaktni_titul">final!#REF!</definedName>
    <definedName name="zadatel_nazev">final!#REF!</definedName>
    <definedName name="zadatel_zastupce_funkce">final!#REF!</definedName>
    <definedName name="zadatel_zastupce_jmeno">final!#REF!</definedName>
    <definedName name="zadatel_zastupce_prijmeni">final!#REF!</definedName>
    <definedName name="zadatel_zastupce_telefon">final!#REF!</definedName>
    <definedName name="zadatel_zastupce_titul">final!#REF!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7" i="1" l="1"/>
  <c r="O16" i="1" l="1"/>
  <c r="O46" i="1" l="1"/>
  <c r="O45" i="1" l="1"/>
  <c r="N36" i="1" l="1"/>
  <c r="O36" i="1" s="1"/>
  <c r="N35" i="1"/>
  <c r="O35" i="1" s="1"/>
  <c r="AK248" i="1"/>
  <c r="AE248" i="1" s="1"/>
  <c r="AL248" i="1"/>
  <c r="AF248" i="1" s="1"/>
  <c r="AD236" i="1" s="1"/>
  <c r="AK250" i="1"/>
  <c r="AE250" i="1" s="1"/>
  <c r="AC238" i="1" s="1"/>
  <c r="AL250" i="1"/>
  <c r="AF250" i="1" s="1"/>
  <c r="AK251" i="1"/>
  <c r="AE251" i="1" s="1"/>
  <c r="AC239" i="1" s="1"/>
  <c r="AL251" i="1"/>
  <c r="AF251" i="1" s="1"/>
  <c r="AK252" i="1"/>
  <c r="AE252" i="1" s="1"/>
  <c r="AL252" i="1"/>
  <c r="AF252" i="1" s="1"/>
  <c r="AN250" i="1"/>
  <c r="AH250" i="1" s="1"/>
  <c r="AF238" i="1" s="1"/>
  <c r="AN251" i="1"/>
  <c r="AH251" i="1" s="1"/>
  <c r="AF239" i="1" s="1"/>
  <c r="AN252" i="1"/>
  <c r="AH252" i="1" s="1"/>
  <c r="AN248" i="1"/>
  <c r="AH248" i="1" s="1"/>
  <c r="AT254" i="1"/>
  <c r="AN254" i="1" s="1"/>
  <c r="AR254" i="1"/>
  <c r="AL254" i="1" s="1"/>
  <c r="AQ254" i="1"/>
  <c r="AK254" i="1" s="1"/>
  <c r="AT253" i="1"/>
  <c r="AN253" i="1" s="1"/>
  <c r="AR253" i="1"/>
  <c r="AL253" i="1" s="1"/>
  <c r="AQ253" i="1"/>
  <c r="AK253" i="1" s="1"/>
  <c r="AS252" i="1"/>
  <c r="AM252" i="1" s="1"/>
  <c r="AS251" i="1"/>
  <c r="AM251" i="1" s="1"/>
  <c r="AS250" i="1"/>
  <c r="AM250" i="1" s="1"/>
  <c r="AT249" i="1"/>
  <c r="AN249" i="1" s="1"/>
  <c r="AR249" i="1"/>
  <c r="AQ249" i="1"/>
  <c r="AK249" i="1" s="1"/>
  <c r="AS248" i="1"/>
  <c r="AM248" i="1" s="1"/>
  <c r="AD243" i="1"/>
  <c r="AE243" i="1" s="1"/>
  <c r="AN242" i="1"/>
  <c r="AL242" i="1"/>
  <c r="AK242" i="1"/>
  <c r="AN241" i="1"/>
  <c r="AL241" i="1"/>
  <c r="AK241" i="1"/>
  <c r="AM240" i="1"/>
  <c r="AM239" i="1"/>
  <c r="O34" i="1"/>
  <c r="A36" i="1"/>
  <c r="AM238" i="1"/>
  <c r="AN237" i="1"/>
  <c r="AL237" i="1"/>
  <c r="AK237" i="1"/>
  <c r="AM236" i="1"/>
  <c r="O43" i="1"/>
  <c r="O44" i="1"/>
  <c r="A32" i="1"/>
  <c r="O33" i="1"/>
  <c r="O40" i="1"/>
  <c r="AB232" i="1"/>
  <c r="AB231" i="1" s="1"/>
  <c r="AF228" i="1"/>
  <c r="AF232" i="1"/>
  <c r="AF231" i="1"/>
  <c r="AF230" i="1"/>
  <c r="AF229" i="1"/>
  <c r="O42" i="1"/>
  <c r="O41" i="1"/>
  <c r="O30" i="1"/>
  <c r="O32" i="1"/>
  <c r="A44" i="1"/>
  <c r="A43" i="1"/>
  <c r="A42" i="1"/>
  <c r="A41" i="1"/>
  <c r="A40" i="1"/>
  <c r="A38" i="1"/>
  <c r="A35" i="1"/>
  <c r="A33" i="1"/>
  <c r="A31" i="1"/>
  <c r="A30" i="1"/>
  <c r="O31" i="1"/>
  <c r="AM237" i="1" l="1"/>
  <c r="AM242" i="1"/>
  <c r="AM241" i="1"/>
  <c r="AS249" i="1"/>
  <c r="AM249" i="1" s="1"/>
  <c r="AE253" i="1"/>
  <c r="AC241" i="1" s="1"/>
  <c r="AE254" i="1"/>
  <c r="AC242" i="1" s="1"/>
  <c r="AC240" i="1"/>
  <c r="AF236" i="1"/>
  <c r="AH249" i="1"/>
  <c r="AF237" i="1" s="1"/>
  <c r="AB230" i="1"/>
  <c r="AB229" i="1" s="1"/>
  <c r="AC229" i="1" s="1"/>
  <c r="O38" i="1" s="1"/>
  <c r="O48" i="1" s="1"/>
  <c r="AS253" i="1"/>
  <c r="AM253" i="1" s="1"/>
  <c r="AD240" i="1"/>
  <c r="AG252" i="1"/>
  <c r="AE240" i="1" s="1"/>
  <c r="AF253" i="1"/>
  <c r="AF254" i="1"/>
  <c r="AD239" i="1"/>
  <c r="AG251" i="1"/>
  <c r="AE239" i="1" s="1"/>
  <c r="AC236" i="1"/>
  <c r="AE249" i="1"/>
  <c r="AC237" i="1" s="1"/>
  <c r="AG250" i="1"/>
  <c r="AE238" i="1" s="1"/>
  <c r="AD238" i="1"/>
  <c r="AF240" i="1"/>
  <c r="AH253" i="1"/>
  <c r="AF241" i="1" s="1"/>
  <c r="AH254" i="1"/>
  <c r="AF242" i="1" s="1"/>
  <c r="AF249" i="1"/>
  <c r="AS254" i="1"/>
  <c r="AM254" i="1" s="1"/>
  <c r="AG248" i="1"/>
  <c r="AE236" i="1" s="1"/>
  <c r="AL249" i="1"/>
  <c r="AD242" i="1" l="1"/>
  <c r="AG254" i="1"/>
  <c r="AE242" i="1" s="1"/>
  <c r="AG249" i="1"/>
  <c r="AE237" i="1" s="1"/>
  <c r="AD237" i="1"/>
  <c r="AD241" i="1"/>
  <c r="AG253" i="1"/>
  <c r="AE241" i="1" s="1"/>
  <c r="G38" i="1"/>
</calcChain>
</file>

<file path=xl/sharedStrings.xml><?xml version="1.0" encoding="utf-8"?>
<sst xmlns="http://schemas.openxmlformats.org/spreadsheetml/2006/main" count="321" uniqueCount="193">
  <si>
    <t>Poznámky:</t>
  </si>
  <si>
    <t xml:space="preserve">Praha 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</si>
  <si>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</si>
  <si>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</si>
  <si>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</si>
  <si>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</si>
  <si>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</si>
  <si>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</si>
  <si>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Královehradecký kraj</t>
  </si>
  <si>
    <t>Pardubický kraj</t>
  </si>
  <si>
    <t>Kraj Vysočina</t>
  </si>
  <si>
    <t>Jihomoravský kraj</t>
  </si>
  <si>
    <t>Olomoucký kraj</t>
  </si>
  <si>
    <t>Zlínský kraj</t>
  </si>
  <si>
    <t>vyberte ze seznamu</t>
  </si>
  <si>
    <t>Body</t>
  </si>
  <si>
    <t>Hodnocení</t>
  </si>
  <si>
    <t>Počet bodů</t>
  </si>
  <si>
    <t>se smrtelným zraněním</t>
  </si>
  <si>
    <t>s těžkým zraněním</t>
  </si>
  <si>
    <t>s hmotnou škodou nebo lehkým zraněním</t>
  </si>
  <si>
    <r>
      <rPr>
        <i/>
        <vertAlign val="superscript"/>
        <sz val="9"/>
        <rFont val="Arial CE"/>
        <charset val="238"/>
      </rPr>
      <t>1)</t>
    </r>
    <r>
      <rPr>
        <i/>
        <sz val="9"/>
        <rFont val="Arial CE"/>
        <charset val="238"/>
      </rPr>
      <t xml:space="preserve"> IČO: vyplňte všech osm číslic  včetně případných počátečních nul</t>
    </r>
  </si>
  <si>
    <r>
      <t xml:space="preserve">4) </t>
    </r>
    <r>
      <rPr>
        <i/>
        <sz val="9"/>
        <rFont val="Arial CE"/>
        <charset val="238"/>
      </rPr>
      <t>Týká se komunikace, ze které bude odkloněn provoz cyklistů, resp. chodců</t>
    </r>
  </si>
  <si>
    <t>Intenzita vozidel za 24h</t>
  </si>
  <si>
    <t>sil. I. tř. - nad 15 000</t>
  </si>
  <si>
    <t>sil. II. a III. tř. a místní kom. - nad 15 000</t>
  </si>
  <si>
    <t xml:space="preserve">Intenzita cyklistů za 24h </t>
  </si>
  <si>
    <t>nad 250</t>
  </si>
  <si>
    <t>Cyklostezka nebo jízdní pruh dopravně napojuje</t>
  </si>
  <si>
    <t>do 65 % normativu</t>
  </si>
  <si>
    <t>od 65 % do 85 % normativu</t>
  </si>
  <si>
    <t>od 85 % do 115 % normativu</t>
  </si>
  <si>
    <t>od 115 % do 150 % normativu</t>
  </si>
  <si>
    <t>nad 150 % normativu</t>
  </si>
  <si>
    <t>Opravy cyklostezky, nebo zřízení jízdního pruhu</t>
  </si>
  <si>
    <t>Akce zajišťuje propojení více územně samosprávných celků</t>
  </si>
  <si>
    <t>Existující koncepční dokument k cyklodopravě (generel dopravy nebo koncepce rozvoje cyklistické dopravy nebo plán udržitelné mobility, apod.)*</t>
  </si>
  <si>
    <t xml:space="preserve">Návaznost cyklostezky na jejím začátku </t>
  </si>
  <si>
    <t>Návaznost cyklostezky na jejím konci</t>
  </si>
  <si>
    <t>investiční (výstavba nebo rekonstrukce)</t>
  </si>
  <si>
    <t>Místní komunikace  IV. tř.</t>
  </si>
  <si>
    <t>ano</t>
  </si>
  <si>
    <t>C8</t>
  </si>
  <si>
    <t>Extravilán</t>
  </si>
  <si>
    <t>asfalt</t>
  </si>
  <si>
    <t>neinvestiční (oprava)</t>
  </si>
  <si>
    <t>ne</t>
  </si>
  <si>
    <t>částečně</t>
  </si>
  <si>
    <t>C9</t>
  </si>
  <si>
    <t>Intravilán - zastavěná část území</t>
  </si>
  <si>
    <t>asfaltobeton</t>
  </si>
  <si>
    <t>není nutná</t>
  </si>
  <si>
    <t>C10</t>
  </si>
  <si>
    <t>Intravilán - nezastavěná část území</t>
  </si>
  <si>
    <t>beton</t>
  </si>
  <si>
    <t>DSP</t>
  </si>
  <si>
    <t>dlažba</t>
  </si>
  <si>
    <t>DOS</t>
  </si>
  <si>
    <t>ano; SP</t>
  </si>
  <si>
    <t xml:space="preserve">ano </t>
  </si>
  <si>
    <t>kamenivo</t>
  </si>
  <si>
    <t>DSP + PDPS</t>
  </si>
  <si>
    <t>ano; Souhlas</t>
  </si>
  <si>
    <t>štěrk</t>
  </si>
  <si>
    <t>PDPS</t>
  </si>
  <si>
    <t>ano; VPS</t>
  </si>
  <si>
    <t>není nutné</t>
  </si>
  <si>
    <t>jiný</t>
  </si>
  <si>
    <t>ano; Certifikát</t>
  </si>
  <si>
    <t>ano, příspěvek na PD je požadován</t>
  </si>
  <si>
    <t>příspěvek na PD není požadován</t>
  </si>
  <si>
    <t>C8 a C9</t>
  </si>
  <si>
    <t>investor nezadal</t>
  </si>
  <si>
    <t>C8 a C10</t>
  </si>
  <si>
    <t>irelevantní</t>
  </si>
  <si>
    <t>C9 a C10</t>
  </si>
  <si>
    <t>C8, C9 a C10</t>
  </si>
  <si>
    <t>ostatní</t>
  </si>
  <si>
    <t>rovinatý</t>
  </si>
  <si>
    <t>pahorkovitý</t>
  </si>
  <si>
    <t>hornatý</t>
  </si>
  <si>
    <t>Kraj</t>
  </si>
  <si>
    <t>min. (v m)</t>
  </si>
  <si>
    <t>max. (v m)</t>
  </si>
  <si>
    <t>sil. I. tř. - od 10 000 do 14 999</t>
  </si>
  <si>
    <t>sil. I. tř. - od 5 000 do 9 999</t>
  </si>
  <si>
    <t>sil. I. tř. - od 1 500 do 4 999</t>
  </si>
  <si>
    <t>sil. I. tř. - do 1 499</t>
  </si>
  <si>
    <t>sil. II. a III. tř. a místní kom. - od 10 000 do 14 999</t>
  </si>
  <si>
    <t>sil. II. a III. tř. a místní kom. - od 5 000 do 9 999</t>
  </si>
  <si>
    <t>sil. II. a III. tř. a místní kom. - od 1 500 do 4 999</t>
  </si>
  <si>
    <t>sil. II. a III. tř. a místní kom. - do 1 499</t>
  </si>
  <si>
    <t>od 500 do 999</t>
  </si>
  <si>
    <t>Intravilán</t>
  </si>
  <si>
    <t>rovina</t>
  </si>
  <si>
    <t>pahorky</t>
  </si>
  <si>
    <t>hory</t>
  </si>
  <si>
    <t>normativ</t>
  </si>
  <si>
    <t>normativ useknutý</t>
  </si>
  <si>
    <t>normativ upravený na dl. Š. akce</t>
  </si>
  <si>
    <t>procento normativu</t>
  </si>
  <si>
    <t xml:space="preserve">šířka </t>
  </si>
  <si>
    <t>min</t>
  </si>
  <si>
    <t>max</t>
  </si>
  <si>
    <t>vypočtená</t>
  </si>
  <si>
    <t>náklady</t>
  </si>
  <si>
    <t>délka</t>
  </si>
  <si>
    <t>do 49</t>
  </si>
  <si>
    <t>od 50 do 99</t>
  </si>
  <si>
    <t>od 100 do 249</t>
  </si>
  <si>
    <t>bez nehody</t>
  </si>
  <si>
    <t>na stávající cyklostezku/jízdní pruh pro cyklisty</t>
  </si>
  <si>
    <t>na plánovanou cyklostezku/jízdní pruh pro cyklisty</t>
  </si>
  <si>
    <t>oprava cyklostezky</t>
  </si>
  <si>
    <t>1. Věcná orientace Akce:</t>
  </si>
  <si>
    <r>
      <t>2. Název Akce</t>
    </r>
    <r>
      <rPr>
        <b/>
        <vertAlign val="superscript"/>
        <sz val="10"/>
        <rFont val="Arial CE"/>
        <charset val="238"/>
      </rPr>
      <t>2)</t>
    </r>
    <r>
      <rPr>
        <b/>
        <sz val="10"/>
        <rFont val="Arial CE"/>
        <family val="2"/>
        <charset val="238"/>
      </rPr>
      <t xml:space="preserve"> </t>
    </r>
    <r>
      <rPr>
        <sz val="10"/>
        <rFont val="Arial CE"/>
        <charset val="238"/>
      </rPr>
      <t>(pro každou akci jedinečný název, max. počet znaků 70 vč. mezer):</t>
    </r>
  </si>
  <si>
    <t>Finanční náročnost Akce v poměru ke globálnímu ukazateli finanční náročnosti cyklostezky dle normativu</t>
  </si>
  <si>
    <r>
      <t xml:space="preserve">2) </t>
    </r>
    <r>
      <rPr>
        <i/>
        <sz val="9"/>
        <rFont val="Arial CE"/>
        <family val="2"/>
        <charset val="238"/>
      </rPr>
      <t>Název Akce by měl být co nejkratší a nejvýstižnější a ve všech podkladech předložených k Žádosti stejný</t>
    </r>
  </si>
  <si>
    <t>Celkový součet bodů Akce</t>
  </si>
  <si>
    <t>Akce byla posouzena v rámci auditu bezpečnosti pozemních komunikací a žadatel v projektu ošetřil nalezená rizika</t>
  </si>
  <si>
    <t>Cyklostezka dopravně napojuje provozovnu ekonomických subjektů s více než 50 zaměstnanci</t>
  </si>
  <si>
    <r>
      <t>Audit bezpečnosti (max. 3 body</t>
    </r>
    <r>
      <rPr>
        <sz val="8"/>
        <rFont val="Times New Roman"/>
        <family val="1"/>
        <charset val="238"/>
      </rPr>
      <t> </t>
    </r>
    <r>
      <rPr>
        <sz val="12"/>
        <rFont val="Times New Roman"/>
        <family val="1"/>
        <charset val="238"/>
      </rPr>
      <t>)</t>
    </r>
  </si>
  <si>
    <t>na stávající cyklotrasu (platí pro C8; pro C9 a C10 pouze v případě, že existuje návaznost na bezbariérovou pěší trasu)</t>
  </si>
  <si>
    <t>do 499</t>
  </si>
  <si>
    <t>od 1 000 do 1 499</t>
  </si>
  <si>
    <t>od 1 500 do 1 999</t>
  </si>
  <si>
    <t>od 2 000 do 2 999</t>
  </si>
  <si>
    <t>nad 3 000</t>
  </si>
  <si>
    <t>Délka cyklistické stezky (v m)</t>
  </si>
  <si>
    <r>
      <t>Cyklostezka dopravně napojuje občanské vybavení</t>
    </r>
    <r>
      <rPr>
        <vertAlign val="superscript"/>
        <sz val="12"/>
        <rFont val="Times New Roman"/>
        <family val="1"/>
        <charset val="238"/>
      </rPr>
      <t xml:space="preserve"> 6)</t>
    </r>
  </si>
  <si>
    <r>
      <t xml:space="preserve">Cyklostezka dopravně napojuje občanské vybavení </t>
    </r>
    <r>
      <rPr>
        <vertAlign val="superscript"/>
        <sz val="10"/>
        <rFont val="Arial CE"/>
        <charset val="238"/>
      </rPr>
      <t>9)</t>
    </r>
  </si>
  <si>
    <t>nenavazuje</t>
  </si>
  <si>
    <t xml:space="preserve">Obec </t>
  </si>
  <si>
    <t>Městys</t>
  </si>
  <si>
    <t>Město</t>
  </si>
  <si>
    <t>Statutární město</t>
  </si>
  <si>
    <t>Organizační složka obce</t>
  </si>
  <si>
    <t>Příspěvková organizace</t>
  </si>
  <si>
    <t>Nehodovost za posledních pět let na souvisejících úsecích dopravní infrastruktury v případě výstavby cyklostezky (případě opravy cyklostezky se započítají 4 b.)</t>
  </si>
  <si>
    <t>Cyklostezka dopravně napojuje zastávku veřejné dopravy</t>
  </si>
  <si>
    <t>Svazek obcí</t>
  </si>
  <si>
    <t xml:space="preserve">Mezi lety 2014 (r. vydání našich normativů) a 2015 byla změna 1,3%, v letech 2015 – 1Q2020 – 14,7%. Celkem tedy 16,2%. Tím bych násobil ten náš normativ (cena za m2). </t>
  </si>
  <si>
    <t>Ke globálnímu ukazateli se pak dostaneš tak, že:</t>
  </si>
  <si>
    <t>(99% normativu stezky + 1% normativu mostu) * š.stezky (2,5m) * 1,25</t>
  </si>
  <si>
    <t>Moravskoslezský kraj</t>
  </si>
  <si>
    <t>počet obyvatel</t>
  </si>
  <si>
    <t>nerelevantní</t>
  </si>
  <si>
    <t>normativ lávky:</t>
  </si>
  <si>
    <t>25000/m2 (2014)</t>
  </si>
  <si>
    <t>´= 1 % normativu (II/2021)</t>
  </si>
  <si>
    <t>původní hodnoty bez DPH</t>
  </si>
  <si>
    <t>m2, r.2014 bez DPH</t>
  </si>
  <si>
    <t>m2, r.2014 vč. DPH</t>
  </si>
  <si>
    <t>m2, II.Q.2021 (infl. 20,6 %) vč. DPH</t>
  </si>
  <si>
    <t>II.Q.2021 (infl. 20,6 %) vč. DPH</t>
  </si>
  <si>
    <r>
      <rPr>
        <i/>
        <vertAlign val="superscript"/>
        <sz val="9"/>
        <rFont val="Arial CE"/>
        <charset val="238"/>
      </rPr>
      <t>9)</t>
    </r>
    <r>
      <rPr>
        <i/>
        <sz val="9"/>
        <rFont val="Arial CE"/>
        <charset val="238"/>
      </rPr>
      <t xml:space="preserve"> ve smyslu zákona č. 183/2006 Sb., stavební zákon, §2, odst. 1, písm. k), bod 3</t>
    </r>
  </si>
  <si>
    <t>Veřejně přístupná účelová komunikace</t>
  </si>
  <si>
    <t>alespoň 10 %</t>
  </si>
  <si>
    <t>alespoň 30 %</t>
  </si>
  <si>
    <t>alespoň 50 %</t>
  </si>
  <si>
    <t>alespoň 70 %</t>
  </si>
  <si>
    <t>více než 70 %</t>
  </si>
  <si>
    <t>Využití cyklostezky pro dopravní obslužnost</t>
  </si>
  <si>
    <t>3. Charakter Akce:</t>
  </si>
  <si>
    <t>4. Typ komunikace před realizaci Akce:</t>
  </si>
  <si>
    <t>5. Typ komunikace po realizaci Akce:</t>
  </si>
  <si>
    <r>
      <t xml:space="preserve">6. </t>
    </r>
    <r>
      <rPr>
        <sz val="10"/>
        <rFont val="Arial CE"/>
        <charset val="238"/>
      </rPr>
      <t>Předpokládané celkové náklady</t>
    </r>
    <r>
      <rPr>
        <sz val="10"/>
        <rFont val="Arial CE"/>
        <family val="2"/>
        <charset val="238"/>
      </rPr>
      <t xml:space="preserve"> Akce </t>
    </r>
    <r>
      <rPr>
        <b/>
        <sz val="10"/>
        <rFont val="Arial CE"/>
        <charset val="238"/>
      </rPr>
      <t>v celých Kč včetně DPH:</t>
    </r>
  </si>
  <si>
    <r>
      <t>7.</t>
    </r>
    <r>
      <rPr>
        <sz val="10"/>
        <color indexed="8"/>
        <rFont val="Arial CE"/>
        <family val="2"/>
        <charset val="238"/>
      </rPr>
      <t xml:space="preserve"> Předpokládané</t>
    </r>
    <r>
      <rPr>
        <b/>
        <sz val="10"/>
        <color indexed="8"/>
        <rFont val="Arial CE"/>
        <family val="2"/>
        <charset val="238"/>
      </rPr>
      <t xml:space="preserve"> </t>
    </r>
    <r>
      <rPr>
        <sz val="10"/>
        <color indexed="8"/>
        <rFont val="Arial CE"/>
        <charset val="238"/>
      </rPr>
      <t xml:space="preserve">uznatelné náklady Akce </t>
    </r>
    <r>
      <rPr>
        <b/>
        <sz val="10"/>
        <color indexed="8"/>
        <rFont val="Arial CE"/>
        <charset val="238"/>
      </rPr>
      <t>v celých Kč včetně DPH:</t>
    </r>
    <r>
      <rPr>
        <b/>
        <sz val="10"/>
        <color indexed="8"/>
        <rFont val="Arial CE"/>
        <family val="2"/>
        <charset val="238"/>
      </rPr>
      <t xml:space="preserve">           </t>
    </r>
    <r>
      <rPr>
        <sz val="10"/>
        <color indexed="8"/>
        <rFont val="Arial CE"/>
        <family val="2"/>
        <charset val="238"/>
      </rPr>
      <t xml:space="preserve">    </t>
    </r>
  </si>
  <si>
    <r>
      <t>8.</t>
    </r>
    <r>
      <rPr>
        <sz val="10"/>
        <color indexed="8"/>
        <rFont val="Arial CE"/>
        <family val="2"/>
        <charset val="238"/>
      </rPr>
      <t xml:space="preserve"> Požadovaný </t>
    </r>
    <r>
      <rPr>
        <sz val="10"/>
        <color indexed="8"/>
        <rFont val="Arial CE"/>
        <charset val="238"/>
      </rPr>
      <t xml:space="preserve">příspěvek </t>
    </r>
    <r>
      <rPr>
        <b/>
        <sz val="10"/>
        <color indexed="8"/>
        <rFont val="Arial CE"/>
        <charset val="238"/>
      </rPr>
      <t>v celých Kč:</t>
    </r>
  </si>
  <si>
    <r>
      <t>9.</t>
    </r>
    <r>
      <rPr>
        <sz val="10"/>
        <rFont val="Arial CE"/>
        <family val="2"/>
        <charset val="238"/>
      </rPr>
      <t xml:space="preserve"> </t>
    </r>
    <r>
      <rPr>
        <sz val="10"/>
        <rFont val="Arial CE"/>
        <charset val="238"/>
      </rPr>
      <t>Délka</t>
    </r>
    <r>
      <rPr>
        <sz val="10"/>
        <rFont val="Arial CE"/>
        <family val="2"/>
        <charset val="238"/>
      </rPr>
      <t xml:space="preserve"> budované (udržované) cyklistické stezky</t>
    </r>
    <r>
      <rPr>
        <sz val="10"/>
        <rFont val="Arial CE"/>
        <charset val="238"/>
      </rPr>
      <t xml:space="preserve"> (</t>
    </r>
    <r>
      <rPr>
        <sz val="10"/>
        <rFont val="Arial CE"/>
        <family val="2"/>
        <charset val="238"/>
      </rPr>
      <t>v m)</t>
    </r>
    <r>
      <rPr>
        <sz val="10"/>
        <rFont val="Arial CE"/>
        <charset val="238"/>
      </rPr>
      <t>:</t>
    </r>
  </si>
  <si>
    <r>
      <t xml:space="preserve">10. </t>
    </r>
    <r>
      <rPr>
        <sz val="10"/>
        <rFont val="Arial CE"/>
        <charset val="238"/>
      </rPr>
      <t>Ší</t>
    </r>
    <r>
      <rPr>
        <sz val="10"/>
        <rFont val="Arial CE"/>
        <family val="2"/>
        <charset val="238"/>
      </rPr>
      <t>řka cyklistické stezky (v m)</t>
    </r>
    <r>
      <rPr>
        <sz val="10"/>
        <rFont val="Arial CE"/>
        <charset val="238"/>
      </rPr>
      <t>:</t>
    </r>
  </si>
  <si>
    <r>
      <t xml:space="preserve">11. </t>
    </r>
    <r>
      <rPr>
        <sz val="10"/>
        <rFont val="Arial CE"/>
        <charset val="238"/>
      </rPr>
      <t>Plocha cyklistické stezky v m</t>
    </r>
    <r>
      <rPr>
        <vertAlign val="superscript"/>
        <sz val="10"/>
        <rFont val="Arial CE"/>
        <charset val="238"/>
      </rPr>
      <t xml:space="preserve">2 </t>
    </r>
    <r>
      <rPr>
        <sz val="10"/>
        <rFont val="Arial CE"/>
        <charset val="238"/>
      </rPr>
      <t>(odečtením z PD, zaokrouhlené na celé 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>):</t>
    </r>
  </si>
  <si>
    <r>
      <t xml:space="preserve">13. </t>
    </r>
    <r>
      <rPr>
        <sz val="10"/>
        <rFont val="Arial CE"/>
        <charset val="238"/>
      </rPr>
      <t>Intenzita dopravy</t>
    </r>
    <r>
      <rPr>
        <b/>
        <sz val="10"/>
        <rFont val="Arial CE"/>
        <family val="2"/>
        <charset val="238"/>
      </rPr>
      <t xml:space="preserve"> </t>
    </r>
    <r>
      <rPr>
        <sz val="10"/>
        <rFont val="Arial CE"/>
        <charset val="238"/>
      </rPr>
      <t>(počet vozidel za 24 hodin osobokm/km)</t>
    </r>
    <r>
      <rPr>
        <vertAlign val="superscript"/>
        <sz val="10"/>
        <rFont val="Arial CE"/>
        <charset val="238"/>
      </rPr>
      <t xml:space="preserve">4) </t>
    </r>
    <r>
      <rPr>
        <sz val="10"/>
        <rFont val="Arial CE"/>
        <charset val="238"/>
      </rPr>
      <t>:</t>
    </r>
  </si>
  <si>
    <r>
      <t xml:space="preserve">14. </t>
    </r>
    <r>
      <rPr>
        <sz val="10"/>
        <rFont val="Arial CE"/>
        <charset val="238"/>
      </rPr>
      <t>Počet cyklistů v nejvíce frekventované hodině:</t>
    </r>
  </si>
  <si>
    <r>
      <t xml:space="preserve">15. </t>
    </r>
    <r>
      <rPr>
        <sz val="10"/>
        <rFont val="Arial CE"/>
        <charset val="238"/>
      </rPr>
      <t>Počet chodců v nejvíce frekventované hodině (pro smíšenou stezku DZ C9, C10):</t>
    </r>
  </si>
  <si>
    <r>
      <t xml:space="preserve">16. </t>
    </r>
    <r>
      <rPr>
        <sz val="10"/>
        <rFont val="Arial CE"/>
        <charset val="238"/>
      </rPr>
      <t>Stavba je realizována v aktivní záplavové zóně:</t>
    </r>
  </si>
  <si>
    <r>
      <t xml:space="preserve">17. </t>
    </r>
    <r>
      <rPr>
        <sz val="10"/>
        <rFont val="Arial CE"/>
        <charset val="238"/>
      </rPr>
      <t>Stavba je realizována podél vodního toku:</t>
    </r>
  </si>
  <si>
    <r>
      <t xml:space="preserve">19. </t>
    </r>
    <r>
      <rPr>
        <sz val="10"/>
        <rFont val="Arial CE"/>
        <charset val="238"/>
      </rPr>
      <t>Stavba je realizována podél silnice I., II. nebo III. třídy nebo je kříží:</t>
    </r>
  </si>
  <si>
    <r>
      <rPr>
        <b/>
        <sz val="10"/>
        <rFont val="Arial CE"/>
        <charset val="238"/>
      </rPr>
      <t>20.</t>
    </r>
    <r>
      <rPr>
        <sz val="10"/>
        <rFont val="Arial CE"/>
        <charset val="238"/>
      </rPr>
      <t xml:space="preserve"> Dopravní značení cyklostezky:</t>
    </r>
  </si>
  <si>
    <r>
      <t xml:space="preserve">21. </t>
    </r>
    <r>
      <rPr>
        <sz val="10"/>
        <rFont val="Arial CE"/>
        <charset val="238"/>
      </rPr>
      <t>Umístění cyklostezky (převažující charakter):</t>
    </r>
  </si>
  <si>
    <r>
      <t xml:space="preserve">23. </t>
    </r>
    <r>
      <rPr>
        <sz val="10"/>
        <rFont val="Arial CE"/>
        <charset val="238"/>
      </rPr>
      <t>Charakter území cyklostezky (převažující charakter):</t>
    </r>
  </si>
  <si>
    <r>
      <t xml:space="preserve">24. </t>
    </r>
    <r>
      <rPr>
        <sz val="10"/>
        <rFont val="Arial CE"/>
        <charset val="238"/>
      </rPr>
      <t>Druh povrchu cyklostezky (převažující charakter):</t>
    </r>
  </si>
  <si>
    <t>25. Bezpečnostní kritéria</t>
  </si>
  <si>
    <t>26. Finanční kritéria</t>
  </si>
  <si>
    <t>27. Koncepční kritéria</t>
  </si>
  <si>
    <t>28. Udržitelnost projektu minimálně 5 let</t>
  </si>
  <si>
    <t>Multikriteriální hodnocení významu projektů pro financování výstavby cyklistických stezek nebo zřizování jízdních pruhů pro cyklisty</t>
  </si>
  <si>
    <t>Multikriteriální hodnocení akce</t>
  </si>
  <si>
    <r>
      <t xml:space="preserve">18. </t>
    </r>
    <r>
      <rPr>
        <sz val="10"/>
        <rFont val="Arial CE"/>
        <charset val="238"/>
      </rPr>
      <t>Stavba je realizována v obvodu dráhy nebo dochází ke křížení dráhy:</t>
    </r>
  </si>
  <si>
    <t>Výstavba cyklistických stezek</t>
  </si>
  <si>
    <r>
      <t xml:space="preserve">Soulad s rozvojovými dokumenty, zejména s cíli Koncepce městské a aktivní mobility </t>
    </r>
    <r>
      <rPr>
        <i/>
        <sz val="12"/>
        <rFont val="Times New Roman"/>
        <family val="1"/>
        <charset val="238"/>
      </rPr>
      <t>(v případě opravy stávající stezky se započítává 5 b.)</t>
    </r>
  </si>
  <si>
    <r>
      <t>12.</t>
    </r>
    <r>
      <rPr>
        <sz val="10"/>
        <rFont val="Arial CE"/>
        <family val="2"/>
        <charset val="238"/>
      </rPr>
      <t xml:space="preserve"> Předpokládaná finanční náročnost Akce na 1 m</t>
    </r>
    <r>
      <rPr>
        <b/>
        <vertAlign val="superscript"/>
        <sz val="10"/>
        <rFont val="Arial CE"/>
        <family val="2"/>
        <charset val="238"/>
      </rPr>
      <t>2</t>
    </r>
    <r>
      <rPr>
        <sz val="10"/>
        <rFont val="Arial CE"/>
        <charset val="238"/>
      </rPr>
      <t xml:space="preserve"> v Kč</t>
    </r>
    <r>
      <rPr>
        <b/>
        <sz val="10"/>
        <rFont val="Arial CE"/>
        <charset val="238"/>
      </rPr>
      <t xml:space="preserve"> </t>
    </r>
    <r>
      <rPr>
        <sz val="10"/>
        <rFont val="Arial CE"/>
        <charset val="238"/>
      </rPr>
      <t>(řádek 10/řádek15 - automatický výpočet):</t>
    </r>
  </si>
  <si>
    <r>
      <t xml:space="preserve">22. </t>
    </r>
    <r>
      <rPr>
        <sz val="10"/>
        <rFont val="Arial CE"/>
        <charset val="238"/>
      </rPr>
      <t>Převažující využití cyklostezky (procentuální využití pro dopravní obslužnost)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</si>
</sst>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_-* #,##0\ _K_č_-;\-* #,##0\ _K_č_-;_-* &quot;-&quot;???\ _K_č_-;_-@_-"/>
    <numFmt numFmtId="166" formatCode="_-* #,##0\ _K_č_-;\-* #,##0\ _K_č_-;_-* &quot;-&quot;??\ _K_č_-;_-@_-"/>
    <numFmt numFmtId="167" formatCode="#,##0.00_ ;\-#,##0.00\ "/>
  </numFmts>
  <fonts count="3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vertAlign val="superscript"/>
      <sz val="10"/>
      <name val="Arial CE"/>
      <family val="2"/>
      <charset val="238"/>
    </font>
    <font>
      <vertAlign val="superscript"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charset val="238"/>
    </font>
    <font>
      <b/>
      <vertAlign val="superscript"/>
      <sz val="10"/>
      <name val="Arial CE"/>
      <charset val="238"/>
    </font>
    <font>
      <b/>
      <sz val="16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  <font>
      <vertAlign val="superscript"/>
      <sz val="9"/>
      <name val="Arial CE"/>
      <family val="2"/>
      <charset val="238"/>
    </font>
    <font>
      <b/>
      <sz val="10"/>
      <color indexed="8"/>
      <name val="Arial CE"/>
      <charset val="238"/>
    </font>
    <font>
      <i/>
      <vertAlign val="superscript"/>
      <sz val="9"/>
      <name val="Arial CE"/>
      <charset val="238"/>
    </font>
    <font>
      <i/>
      <vertAlign val="superscript"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b/>
      <sz val="8"/>
      <name val="Arial CE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sz val="10"/>
      <color theme="0" tint="-0.499984740745262"/>
      <name val="Arial CE"/>
      <charset val="238"/>
    </font>
    <font>
      <sz val="11"/>
      <color rgb="FF1F497D"/>
      <name val="Calibri"/>
      <family val="2"/>
      <charset val="238"/>
    </font>
    <font>
      <b/>
      <sz val="11"/>
      <color rgb="FF1F497D"/>
      <name val="Calibri"/>
      <family val="2"/>
      <charset val="238"/>
    </font>
    <font>
      <b/>
      <sz val="9"/>
      <color theme="0" tint="-0.499984740745262"/>
      <name val="Calibri"/>
      <family val="2"/>
      <charset val="238"/>
      <scheme val="minor"/>
    </font>
    <font>
      <b/>
      <sz val="11"/>
      <color theme="4" tint="-0.49998474074526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2" borderId="0" applyNumberFormat="0" applyBorder="0" applyAlignment="0" applyProtection="0"/>
  </cellStyleXfs>
  <cellXfs count="189">
    <xf numFmtId="0" fontId="0" fillId="0" borderId="0" xfId="0"/>
    <xf numFmtId="0" fontId="12" fillId="0" borderId="0" xfId="0" applyFont="1"/>
    <xf numFmtId="0" fontId="0" fillId="4" borderId="0" xfId="0" applyFill="1"/>
    <xf numFmtId="0" fontId="15" fillId="5" borderId="0" xfId="0" applyFont="1" applyFill="1"/>
    <xf numFmtId="0" fontId="14" fillId="5" borderId="0" xfId="0" applyFont="1" applyFill="1"/>
    <xf numFmtId="0" fontId="19" fillId="5" borderId="0" xfId="0" applyFont="1" applyFill="1"/>
    <xf numFmtId="0" fontId="16" fillId="5" borderId="0" xfId="0" applyFont="1" applyFill="1"/>
    <xf numFmtId="0" fontId="0" fillId="4" borderId="0" xfId="0" applyFill="1" applyProtection="1">
      <protection locked="0"/>
    </xf>
    <xf numFmtId="0" fontId="4" fillId="5" borderId="0" xfId="0" applyFont="1" applyFill="1"/>
    <xf numFmtId="0" fontId="0" fillId="5" borderId="0" xfId="0" applyFill="1"/>
    <xf numFmtId="0" fontId="23" fillId="0" borderId="0" xfId="0" applyFont="1" applyAlignment="1">
      <alignment horizontal="justify" wrapText="1"/>
    </xf>
    <xf numFmtId="0" fontId="23" fillId="0" borderId="0" xfId="0" applyFont="1"/>
    <xf numFmtId="0" fontId="23" fillId="0" borderId="0" xfId="0" applyFont="1" applyAlignment="1">
      <alignment horizontal="justify"/>
    </xf>
    <xf numFmtId="0" fontId="23" fillId="0" borderId="31" xfId="0" applyFont="1" applyBorder="1" applyAlignment="1">
      <alignment horizontal="justify" wrapText="1"/>
    </xf>
    <xf numFmtId="0" fontId="23" fillId="0" borderId="32" xfId="0" applyFont="1" applyBorder="1" applyAlignment="1">
      <alignment horizontal="justify" wrapText="1"/>
    </xf>
    <xf numFmtId="0" fontId="23" fillId="0" borderId="33" xfId="0" applyFont="1" applyBorder="1" applyAlignment="1">
      <alignment horizontal="justify" wrapText="1"/>
    </xf>
    <xf numFmtId="0" fontId="23" fillId="0" borderId="34" xfId="0" applyFont="1" applyBorder="1" applyAlignment="1">
      <alignment horizontal="justify" wrapText="1"/>
    </xf>
    <xf numFmtId="0" fontId="23" fillId="0" borderId="31" xfId="0" applyFont="1" applyBorder="1" applyAlignment="1">
      <alignment horizontal="justify" vertical="top" wrapText="1"/>
    </xf>
    <xf numFmtId="0" fontId="23" fillId="0" borderId="33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/>
    <xf numFmtId="0" fontId="29" fillId="0" borderId="1" xfId="0" applyFont="1" applyBorder="1"/>
    <xf numFmtId="166" fontId="0" fillId="0" borderId="1" xfId="1" applyNumberFormat="1" applyFont="1" applyBorder="1"/>
    <xf numFmtId="0" fontId="29" fillId="0" borderId="4" xfId="0" applyFont="1" applyBorder="1"/>
    <xf numFmtId="0" fontId="29" fillId="0" borderId="5" xfId="0" applyFont="1" applyBorder="1"/>
    <xf numFmtId="0" fontId="29" fillId="0" borderId="2" xfId="0" applyFont="1" applyBorder="1"/>
    <xf numFmtId="0" fontId="29" fillId="0" borderId="6" xfId="0" applyFont="1" applyBorder="1"/>
    <xf numFmtId="0" fontId="29" fillId="0" borderId="7" xfId="0" applyFont="1" applyBorder="1"/>
    <xf numFmtId="0" fontId="2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2" fontId="0" fillId="0" borderId="0" xfId="0" applyNumberFormat="1"/>
    <xf numFmtId="165" fontId="0" fillId="0" borderId="0" xfId="0" applyNumberFormat="1"/>
    <xf numFmtId="4" fontId="0" fillId="0" borderId="0" xfId="0" applyNumberFormat="1"/>
    <xf numFmtId="9" fontId="0" fillId="0" borderId="0" xfId="2" applyFont="1"/>
    <xf numFmtId="0" fontId="4" fillId="6" borderId="0" xfId="0" applyFont="1" applyFill="1"/>
    <xf numFmtId="0" fontId="23" fillId="7" borderId="0" xfId="0" applyFont="1" applyFill="1" applyAlignment="1">
      <alignment horizontal="justify" wrapText="1"/>
    </xf>
    <xf numFmtId="0" fontId="0" fillId="7" borderId="0" xfId="0" applyFill="1"/>
    <xf numFmtId="0" fontId="30" fillId="0" borderId="4" xfId="0" applyFont="1" applyBorder="1"/>
    <xf numFmtId="0" fontId="30" fillId="0" borderId="5" xfId="0" applyFont="1" applyBorder="1"/>
    <xf numFmtId="0" fontId="30" fillId="0" borderId="2" xfId="0" applyFont="1" applyBorder="1"/>
    <xf numFmtId="0" fontId="31" fillId="0" borderId="1" xfId="0" applyFont="1" applyBorder="1"/>
    <xf numFmtId="0" fontId="30" fillId="0" borderId="1" xfId="0" applyFont="1" applyBorder="1"/>
    <xf numFmtId="0" fontId="30" fillId="0" borderId="6" xfId="0" applyFont="1" applyBorder="1"/>
    <xf numFmtId="166" fontId="31" fillId="0" borderId="1" xfId="1" applyNumberFormat="1" applyFont="1" applyBorder="1"/>
    <xf numFmtId="166" fontId="31" fillId="0" borderId="6" xfId="1" applyNumberFormat="1" applyFont="1" applyBorder="1"/>
    <xf numFmtId="0" fontId="30" fillId="0" borderId="7" xfId="0" applyFont="1" applyBorder="1"/>
    <xf numFmtId="166" fontId="31" fillId="0" borderId="11" xfId="1" applyNumberFormat="1" applyFont="1" applyBorder="1"/>
    <xf numFmtId="166" fontId="31" fillId="0" borderId="12" xfId="1" applyNumberFormat="1" applyFont="1" applyBorder="1"/>
    <xf numFmtId="0" fontId="27" fillId="0" borderId="13" xfId="0" applyFont="1" applyBorder="1" applyAlignment="1">
      <alignment wrapText="1"/>
    </xf>
    <xf numFmtId="0" fontId="32" fillId="0" borderId="0" xfId="0" applyFont="1" applyAlignment="1">
      <alignment vertical="center"/>
    </xf>
    <xf numFmtId="0" fontId="33" fillId="0" borderId="0" xfId="0" applyFont="1"/>
    <xf numFmtId="0" fontId="13" fillId="8" borderId="1" xfId="0" applyFont="1" applyFill="1" applyBorder="1" applyAlignment="1" applyProtection="1">
      <alignment vertical="center"/>
      <protection locked="0"/>
    </xf>
    <xf numFmtId="0" fontId="30" fillId="0" borderId="0" xfId="0" applyFont="1"/>
    <xf numFmtId="166" fontId="31" fillId="0" borderId="0" xfId="1" applyNumberFormat="1" applyFont="1" applyBorder="1"/>
    <xf numFmtId="0" fontId="29" fillId="0" borderId="13" xfId="0" applyFont="1" applyBorder="1"/>
    <xf numFmtId="166" fontId="0" fillId="0" borderId="4" xfId="1" applyNumberFormat="1" applyFont="1" applyBorder="1"/>
    <xf numFmtId="166" fontId="0" fillId="0" borderId="5" xfId="1" applyNumberFormat="1" applyFont="1" applyBorder="1"/>
    <xf numFmtId="166" fontId="0" fillId="0" borderId="6" xfId="1" applyNumberFormat="1" applyFont="1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166" fontId="31" fillId="0" borderId="4" xfId="1" applyNumberFormat="1" applyFont="1" applyBorder="1"/>
    <xf numFmtId="166" fontId="31" fillId="0" borderId="5" xfId="1" applyNumberFormat="1" applyFont="1" applyBorder="1"/>
    <xf numFmtId="0" fontId="29" fillId="9" borderId="0" xfId="0" applyFont="1" applyFill="1"/>
    <xf numFmtId="166" fontId="10" fillId="9" borderId="0" xfId="1" applyNumberFormat="1" applyFont="1" applyFill="1" applyBorder="1"/>
    <xf numFmtId="0" fontId="34" fillId="0" borderId="13" xfId="0" applyFont="1" applyBorder="1" applyAlignment="1">
      <alignment wrapText="1"/>
    </xf>
    <xf numFmtId="0" fontId="0" fillId="0" borderId="0" xfId="0" applyAlignment="1">
      <alignment vertical="top" wrapText="1"/>
    </xf>
    <xf numFmtId="0" fontId="13" fillId="6" borderId="8" xfId="0" applyFont="1" applyFill="1" applyBorder="1" applyAlignment="1" applyProtection="1">
      <alignment horizontal="center" vertical="center"/>
      <protection locked="0"/>
    </xf>
    <xf numFmtId="0" fontId="23" fillId="7" borderId="0" xfId="0" applyFont="1" applyFill="1" applyAlignment="1">
      <alignment horizontal="justify"/>
    </xf>
    <xf numFmtId="0" fontId="0" fillId="0" borderId="0" xfId="0" applyAlignment="1">
      <alignment horizontal="left" wrapText="1"/>
    </xf>
    <xf numFmtId="0" fontId="13" fillId="6" borderId="9" xfId="0" applyFont="1" applyFill="1" applyBorder="1" applyAlignment="1" applyProtection="1">
      <alignment vertical="center"/>
      <protection locked="0"/>
    </xf>
    <xf numFmtId="0" fontId="13" fillId="6" borderId="14" xfId="0" applyFont="1" applyFill="1" applyBorder="1" applyAlignment="1" applyProtection="1">
      <alignment vertical="center"/>
      <protection locked="0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23" fillId="0" borderId="35" xfId="0" applyFont="1" applyBorder="1" applyAlignment="1">
      <alignment horizontal="justify" vertical="center" wrapText="1"/>
    </xf>
    <xf numFmtId="0" fontId="23" fillId="0" borderId="32" xfId="0" applyFont="1" applyBorder="1" applyAlignment="1">
      <alignment horizontal="justify" vertical="center" wrapText="1"/>
    </xf>
    <xf numFmtId="0" fontId="13" fillId="4" borderId="8" xfId="0" applyFont="1" applyFill="1" applyBorder="1" applyAlignment="1" applyProtection="1">
      <alignment horizontal="center" vertical="center"/>
      <protection locked="0"/>
    </xf>
    <xf numFmtId="0" fontId="13" fillId="4" borderId="9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13" fillId="6" borderId="8" xfId="0" applyFont="1" applyFill="1" applyBorder="1" applyAlignment="1" applyProtection="1">
      <alignment horizontal="center" vertical="center"/>
      <protection locked="0"/>
    </xf>
    <xf numFmtId="0" fontId="13" fillId="6" borderId="9" xfId="0" applyFont="1" applyFill="1" applyBorder="1" applyAlignment="1" applyProtection="1">
      <alignment horizontal="center" vertical="center"/>
      <protection locked="0"/>
    </xf>
    <xf numFmtId="0" fontId="13" fillId="6" borderId="14" xfId="0" applyFont="1" applyFill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4" borderId="2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2" fontId="0" fillId="0" borderId="8" xfId="0" applyNumberFormat="1" applyBorder="1" applyAlignment="1" applyProtection="1">
      <alignment horizontal="center" vertical="center"/>
      <protection locked="0"/>
    </xf>
    <xf numFmtId="2" fontId="0" fillId="0" borderId="9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center" vertical="center"/>
      <protection locked="0"/>
    </xf>
    <xf numFmtId="2" fontId="0" fillId="0" borderId="14" xfId="0" applyNumberFormat="1" applyBorder="1" applyAlignment="1" applyProtection="1">
      <alignment horizontal="center" vertical="center"/>
      <protection locked="0"/>
    </xf>
    <xf numFmtId="0" fontId="0" fillId="4" borderId="10" xfId="0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" fontId="0" fillId="11" borderId="8" xfId="0" applyNumberFormat="1" applyFill="1" applyBorder="1" applyAlignment="1">
      <alignment horizontal="center" vertical="center"/>
    </xf>
    <xf numFmtId="1" fontId="0" fillId="11" borderId="9" xfId="0" applyNumberFormat="1" applyFill="1" applyBorder="1" applyAlignment="1">
      <alignment horizontal="center" vertical="center"/>
    </xf>
    <xf numFmtId="1" fontId="0" fillId="11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21" fillId="3" borderId="15" xfId="0" applyFont="1" applyFill="1" applyBorder="1" applyAlignment="1">
      <alignment horizontal="right" vertical="center"/>
    </xf>
    <xf numFmtId="0" fontId="21" fillId="3" borderId="16" xfId="0" applyFont="1" applyFill="1" applyBorder="1" applyAlignment="1">
      <alignment horizontal="right" vertical="center"/>
    </xf>
    <xf numFmtId="0" fontId="0" fillId="3" borderId="16" xfId="0" applyFill="1" applyBorder="1" applyAlignment="1">
      <alignment horizontal="right"/>
    </xf>
    <xf numFmtId="0" fontId="0" fillId="3" borderId="17" xfId="0" applyFill="1" applyBorder="1" applyAlignment="1">
      <alignment horizontal="right"/>
    </xf>
    <xf numFmtId="0" fontId="2" fillId="3" borderId="10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4" borderId="9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167" fontId="0" fillId="0" borderId="8" xfId="0" applyNumberFormat="1" applyBorder="1" applyAlignment="1" applyProtection="1">
      <alignment horizontal="center" vertical="center"/>
      <protection locked="0"/>
    </xf>
    <xf numFmtId="167" fontId="0" fillId="0" borderId="9" xfId="0" applyNumberFormat="1" applyBorder="1" applyAlignment="1" applyProtection="1">
      <alignment horizontal="center" vertical="center"/>
      <protection locked="0"/>
    </xf>
    <xf numFmtId="167" fontId="0" fillId="0" borderId="14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3" borderId="10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1" fontId="0" fillId="0" borderId="8" xfId="0" applyNumberFormat="1" applyBorder="1" applyAlignment="1" applyProtection="1">
      <alignment horizontal="center" vertical="center" wrapText="1"/>
      <protection locked="0"/>
    </xf>
    <xf numFmtId="1" fontId="0" fillId="0" borderId="9" xfId="0" applyNumberFormat="1" applyBorder="1" applyAlignment="1" applyProtection="1">
      <alignment horizontal="center" vertical="center" wrapText="1"/>
      <protection locked="0"/>
    </xf>
    <xf numFmtId="1" fontId="0" fillId="0" borderId="14" xfId="0" applyNumberFormat="1" applyBorder="1" applyAlignment="1" applyProtection="1">
      <alignment horizontal="center" vertical="center" wrapText="1"/>
      <protection locked="0"/>
    </xf>
    <xf numFmtId="0" fontId="22" fillId="3" borderId="24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22" fillId="3" borderId="25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2" fillId="3" borderId="14" xfId="0" applyFont="1" applyFill="1" applyBorder="1" applyAlignment="1">
      <alignment vertical="center"/>
    </xf>
    <xf numFmtId="49" fontId="2" fillId="0" borderId="10" xfId="0" applyNumberFormat="1" applyFont="1" applyBorder="1" applyAlignment="1" applyProtection="1">
      <alignment horizontal="left" vertical="center" wrapText="1" indent="1"/>
      <protection locked="0"/>
    </xf>
    <xf numFmtId="49" fontId="2" fillId="0" borderId="9" xfId="0" applyNumberFormat="1" applyFont="1" applyBorder="1" applyAlignment="1" applyProtection="1">
      <alignment horizontal="left" vertical="center" wrapText="1" indent="1"/>
      <protection locked="0"/>
    </xf>
    <xf numFmtId="49" fontId="2" fillId="0" borderId="14" xfId="0" applyNumberFormat="1" applyFont="1" applyBorder="1" applyAlignment="1" applyProtection="1">
      <alignment horizontal="left" vertical="center" wrapText="1" indent="1"/>
      <protection locked="0"/>
    </xf>
    <xf numFmtId="0" fontId="4" fillId="3" borderId="10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0" fillId="3" borderId="14" xfId="0" applyFill="1" applyBorder="1" applyAlignment="1">
      <alignment horizontal="center" vertical="center"/>
    </xf>
    <xf numFmtId="1" fontId="0" fillId="0" borderId="8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4" xfId="0" applyNumberForma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justify" wrapText="1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26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35" fillId="10" borderId="28" xfId="3" applyFont="1" applyFill="1" applyBorder="1" applyAlignment="1" applyProtection="1">
      <alignment horizontal="center" vertical="center"/>
    </xf>
    <xf numFmtId="0" fontId="35" fillId="10" borderId="29" xfId="3" applyFont="1" applyFill="1" applyBorder="1" applyAlignment="1" applyProtection="1">
      <alignment horizontal="center" vertical="center"/>
    </xf>
    <xf numFmtId="0" fontId="35" fillId="10" borderId="30" xfId="3" applyFont="1" applyFill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0" fontId="13" fillId="0" borderId="14" xfId="0" applyFont="1" applyBorder="1" applyAlignment="1" applyProtection="1">
      <alignment horizontal="center" vertical="center" shrinkToFit="1"/>
      <protection locked="0"/>
    </xf>
  </cellXfs>
  <cellStyles count="4">
    <cellStyle name="Čárka" xfId="1" builtinId="3"/>
    <cellStyle name="Normální" xfId="0" builtinId="0"/>
    <cellStyle name="Procenta" xfId="2" builtinId="5"/>
    <cellStyle name="Zvýraznění 1" xfId="3" builtinId="29"/>
  </cellStyles>
  <dxfs count="17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indexed="11"/>
  </sheetPr>
  <dimension ref="A1:AT257"/>
  <sheetViews>
    <sheetView tabSelected="1" zoomScale="70" zoomScaleNormal="70" zoomScaleSheetLayoutView="55" workbookViewId="0">
      <selection activeCell="O6" sqref="O6:V6"/>
    </sheetView>
  </sheetViews>
  <sheetFormatPr defaultColWidth="7.7109375" defaultRowHeight="12.75" x14ac:dyDescent="0.2"/>
  <cols>
    <col min="1" max="1" width="25" customWidth="1"/>
    <col min="2" max="2" width="24.28515625" customWidth="1"/>
    <col min="3" max="3" width="9.7109375" customWidth="1"/>
    <col min="4" max="4" width="7.5703125" customWidth="1"/>
    <col min="5" max="5" width="2.42578125" customWidth="1"/>
    <col min="6" max="6" width="2.85546875" customWidth="1"/>
    <col min="7" max="7" width="12.7109375" customWidth="1"/>
    <col min="8" max="13" width="2.28515625" customWidth="1"/>
    <col min="14" max="14" width="17.42578125" customWidth="1"/>
    <col min="15" max="21" width="2.7109375" customWidth="1"/>
    <col min="22" max="22" width="5.28515625" customWidth="1"/>
    <col min="23" max="26" width="1.7109375" customWidth="1"/>
    <col min="27" max="27" width="49.5703125" hidden="1" customWidth="1"/>
    <col min="28" max="28" width="31.42578125" hidden="1" customWidth="1"/>
    <col min="29" max="29" width="20.5703125" hidden="1" customWidth="1"/>
    <col min="30" max="30" width="30.7109375" hidden="1" customWidth="1"/>
    <col min="31" max="32" width="20.5703125" hidden="1" customWidth="1"/>
    <col min="33" max="34" width="10.28515625" hidden="1" customWidth="1"/>
    <col min="35" max="35" width="8.28515625" customWidth="1"/>
    <col min="36" max="36" width="11.28515625" customWidth="1"/>
    <col min="37" max="40" width="14.28515625" customWidth="1"/>
    <col min="41" max="45" width="8.28515625" customWidth="1"/>
    <col min="46" max="65" width="7.7109375" customWidth="1"/>
  </cols>
  <sheetData>
    <row r="1" spans="1:24" s="71" customFormat="1" ht="29.25" customHeight="1" thickBot="1" x14ac:dyDescent="0.25">
      <c r="A1" s="173" t="s">
        <v>186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5"/>
    </row>
    <row r="2" spans="1:24" ht="21" customHeight="1" thickBot="1" x14ac:dyDescent="0.35">
      <c r="A2" s="179" t="s">
        <v>187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1"/>
      <c r="X2" s="1"/>
    </row>
    <row r="3" spans="1:24" ht="25.5" customHeight="1" x14ac:dyDescent="0.3">
      <c r="A3" s="184" t="s">
        <v>114</v>
      </c>
      <c r="B3" s="185"/>
      <c r="C3" s="176" t="s">
        <v>189</v>
      </c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8"/>
      <c r="X3" s="1"/>
    </row>
    <row r="4" spans="1:24" ht="20.25" customHeight="1" x14ac:dyDescent="0.3">
      <c r="A4" s="91" t="s">
        <v>115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159"/>
      <c r="X4" s="1"/>
    </row>
    <row r="5" spans="1:24" ht="26.25" customHeight="1" x14ac:dyDescent="0.2">
      <c r="A5" s="160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2"/>
    </row>
    <row r="6" spans="1:24" ht="25.5" customHeight="1" x14ac:dyDescent="0.3">
      <c r="A6" s="163" t="s">
        <v>163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5"/>
      <c r="O6" s="186" t="s">
        <v>14</v>
      </c>
      <c r="P6" s="187"/>
      <c r="Q6" s="187"/>
      <c r="R6" s="187"/>
      <c r="S6" s="187"/>
      <c r="T6" s="187"/>
      <c r="U6" s="187"/>
      <c r="V6" s="188"/>
      <c r="X6" s="1"/>
    </row>
    <row r="7" spans="1:24" ht="18" customHeight="1" x14ac:dyDescent="0.3">
      <c r="A7" s="91" t="s">
        <v>164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3"/>
      <c r="O7" s="97" t="s">
        <v>14</v>
      </c>
      <c r="P7" s="98"/>
      <c r="Q7" s="98"/>
      <c r="R7" s="98"/>
      <c r="S7" s="98"/>
      <c r="T7" s="98"/>
      <c r="U7" s="98"/>
      <c r="V7" s="99"/>
      <c r="X7" s="1"/>
    </row>
    <row r="8" spans="1:24" ht="17.25" customHeight="1" x14ac:dyDescent="0.3">
      <c r="A8" s="91" t="s">
        <v>165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3"/>
      <c r="O8" s="97" t="s">
        <v>14</v>
      </c>
      <c r="P8" s="98"/>
      <c r="Q8" s="98"/>
      <c r="R8" s="98"/>
      <c r="S8" s="98"/>
      <c r="T8" s="98"/>
      <c r="U8" s="98"/>
      <c r="V8" s="99"/>
      <c r="X8" s="1"/>
    </row>
    <row r="9" spans="1:24" ht="17.25" customHeight="1" x14ac:dyDescent="0.3">
      <c r="A9" s="111" t="s">
        <v>166</v>
      </c>
      <c r="B9" s="93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41"/>
      <c r="P9" s="142"/>
      <c r="Q9" s="142"/>
      <c r="R9" s="142"/>
      <c r="S9" s="142"/>
      <c r="T9" s="142"/>
      <c r="U9" s="142"/>
      <c r="V9" s="143"/>
      <c r="X9" s="1"/>
    </row>
    <row r="10" spans="1:24" ht="18" customHeight="1" x14ac:dyDescent="0.2">
      <c r="A10" s="126" t="s">
        <v>167</v>
      </c>
      <c r="B10" s="127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41"/>
      <c r="P10" s="142"/>
      <c r="Q10" s="142"/>
      <c r="R10" s="142"/>
      <c r="S10" s="142"/>
      <c r="T10" s="142"/>
      <c r="U10" s="142"/>
      <c r="V10" s="143"/>
    </row>
    <row r="11" spans="1:24" ht="18" customHeight="1" x14ac:dyDescent="0.3">
      <c r="A11" s="77" t="s">
        <v>168</v>
      </c>
      <c r="B11" s="78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141"/>
      <c r="P11" s="142"/>
      <c r="Q11" s="142"/>
      <c r="R11" s="142"/>
      <c r="S11" s="142"/>
      <c r="T11" s="142"/>
      <c r="U11" s="142"/>
      <c r="V11" s="143"/>
      <c r="X11" s="1"/>
    </row>
    <row r="12" spans="1:24" ht="13.5" customHeight="1" x14ac:dyDescent="0.2">
      <c r="A12" s="91" t="s">
        <v>169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3"/>
      <c r="O12" s="167"/>
      <c r="P12" s="168"/>
      <c r="Q12" s="168"/>
      <c r="R12" s="168"/>
      <c r="S12" s="168"/>
      <c r="T12" s="168"/>
      <c r="U12" s="168"/>
      <c r="V12" s="169"/>
    </row>
    <row r="13" spans="1:24" ht="18" customHeight="1" x14ac:dyDescent="0.2">
      <c r="A13" s="111" t="s">
        <v>170</v>
      </c>
      <c r="B13" s="93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08" t="s">
        <v>82</v>
      </c>
      <c r="P13" s="109"/>
      <c r="Q13" s="109"/>
      <c r="R13" s="110"/>
      <c r="S13" s="108" t="s">
        <v>83</v>
      </c>
      <c r="T13" s="109"/>
      <c r="U13" s="109"/>
      <c r="V13" s="166"/>
    </row>
    <row r="14" spans="1:24" ht="12" customHeight="1" x14ac:dyDescent="0.2">
      <c r="A14" s="111"/>
      <c r="B14" s="93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3"/>
      <c r="P14" s="114"/>
      <c r="Q14" s="114"/>
      <c r="R14" s="115"/>
      <c r="S14" s="113"/>
      <c r="T14" s="114"/>
      <c r="U14" s="114"/>
      <c r="V14" s="116"/>
    </row>
    <row r="15" spans="1:24" ht="18" customHeight="1" x14ac:dyDescent="0.2">
      <c r="A15" s="91" t="s">
        <v>171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3"/>
      <c r="O15" s="113"/>
      <c r="P15" s="114"/>
      <c r="Q15" s="114"/>
      <c r="R15" s="114"/>
      <c r="S15" s="114"/>
      <c r="T15" s="114"/>
      <c r="U15" s="114"/>
      <c r="V15" s="116"/>
    </row>
    <row r="16" spans="1:24" ht="25.5" customHeight="1" x14ac:dyDescent="0.2">
      <c r="A16" s="91" t="s">
        <v>191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3"/>
      <c r="O16" s="120">
        <f>IF(O15=0,0,O10/O15)</f>
        <v>0</v>
      </c>
      <c r="P16" s="121"/>
      <c r="Q16" s="121"/>
      <c r="R16" s="121"/>
      <c r="S16" s="121"/>
      <c r="T16" s="121"/>
      <c r="U16" s="121"/>
      <c r="V16" s="122"/>
    </row>
    <row r="17" spans="1:34" ht="32.25" customHeight="1" x14ac:dyDescent="0.2">
      <c r="A17" s="91" t="s">
        <v>172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3"/>
      <c r="O17" s="167"/>
      <c r="P17" s="168"/>
      <c r="Q17" s="168"/>
      <c r="R17" s="168"/>
      <c r="S17" s="168"/>
      <c r="T17" s="168"/>
      <c r="U17" s="168"/>
      <c r="V17" s="169"/>
    </row>
    <row r="18" spans="1:34" ht="37.5" customHeight="1" x14ac:dyDescent="0.2">
      <c r="A18" s="91" t="s">
        <v>173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3"/>
      <c r="O18" s="150"/>
      <c r="P18" s="151"/>
      <c r="Q18" s="151"/>
      <c r="R18" s="151"/>
      <c r="S18" s="151"/>
      <c r="T18" s="151"/>
      <c r="U18" s="151"/>
      <c r="V18" s="152"/>
    </row>
    <row r="19" spans="1:34" ht="16.5" customHeight="1" x14ac:dyDescent="0.2">
      <c r="A19" s="133" t="s">
        <v>174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5"/>
      <c r="O19" s="171"/>
      <c r="P19" s="167"/>
      <c r="Q19" s="167"/>
      <c r="R19" s="167"/>
      <c r="S19" s="167"/>
      <c r="T19" s="167"/>
      <c r="U19" s="167"/>
      <c r="V19" s="172"/>
    </row>
    <row r="20" spans="1:34" ht="18" customHeight="1" x14ac:dyDescent="0.2">
      <c r="A20" s="91" t="s">
        <v>175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94" t="s">
        <v>14</v>
      </c>
      <c r="P20" s="95"/>
      <c r="Q20" s="95"/>
      <c r="R20" s="95"/>
      <c r="S20" s="95"/>
      <c r="T20" s="95"/>
      <c r="U20" s="95"/>
      <c r="V20" s="96"/>
    </row>
    <row r="21" spans="1:34" ht="25.5" customHeight="1" x14ac:dyDescent="0.2">
      <c r="A21" s="91" t="s">
        <v>176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94" t="s">
        <v>14</v>
      </c>
      <c r="P21" s="95"/>
      <c r="Q21" s="95"/>
      <c r="R21" s="95"/>
      <c r="S21" s="95"/>
      <c r="T21" s="95"/>
      <c r="U21" s="95"/>
      <c r="V21" s="96"/>
    </row>
    <row r="22" spans="1:34" ht="18.75" customHeight="1" x14ac:dyDescent="0.2">
      <c r="A22" s="91" t="s">
        <v>188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3"/>
      <c r="O22" s="94" t="s">
        <v>14</v>
      </c>
      <c r="P22" s="95"/>
      <c r="Q22" s="95"/>
      <c r="R22" s="95"/>
      <c r="S22" s="95"/>
      <c r="T22" s="95"/>
      <c r="U22" s="95"/>
      <c r="V22" s="96"/>
    </row>
    <row r="23" spans="1:34" ht="18" customHeight="1" x14ac:dyDescent="0.2">
      <c r="A23" s="147" t="s">
        <v>177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9"/>
      <c r="O23" s="94" t="s">
        <v>14</v>
      </c>
      <c r="P23" s="95"/>
      <c r="Q23" s="95"/>
      <c r="R23" s="95"/>
      <c r="S23" s="95"/>
      <c r="T23" s="95"/>
      <c r="U23" s="95"/>
      <c r="V23" s="96"/>
    </row>
    <row r="24" spans="1:34" ht="18.75" customHeight="1" x14ac:dyDescent="0.2">
      <c r="A24" s="146" t="s">
        <v>178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3"/>
      <c r="O24" s="97" t="s">
        <v>14</v>
      </c>
      <c r="P24" s="98"/>
      <c r="Q24" s="98"/>
      <c r="R24" s="98"/>
      <c r="S24" s="98"/>
      <c r="T24" s="98"/>
      <c r="U24" s="98"/>
      <c r="V24" s="99"/>
    </row>
    <row r="25" spans="1:34" ht="18.75" customHeight="1" x14ac:dyDescent="0.2">
      <c r="A25" s="91" t="s">
        <v>179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3"/>
      <c r="O25" s="97" t="s">
        <v>14</v>
      </c>
      <c r="P25" s="98"/>
      <c r="Q25" s="98"/>
      <c r="R25" s="98"/>
      <c r="S25" s="98"/>
      <c r="T25" s="98"/>
      <c r="U25" s="98"/>
      <c r="V25" s="99"/>
      <c r="AA25" s="72" t="s">
        <v>14</v>
      </c>
      <c r="AB25" s="75"/>
      <c r="AC25" s="75"/>
      <c r="AD25" s="75"/>
      <c r="AE25" s="75"/>
      <c r="AF25" s="75"/>
      <c r="AG25" s="75"/>
      <c r="AH25" s="76"/>
    </row>
    <row r="26" spans="1:34" ht="18.75" customHeight="1" x14ac:dyDescent="0.2">
      <c r="A26" s="91" t="s">
        <v>192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5"/>
      <c r="O26" s="97" t="s">
        <v>14</v>
      </c>
      <c r="P26" s="98"/>
      <c r="Q26" s="98"/>
      <c r="R26" s="98"/>
      <c r="S26" s="98"/>
      <c r="T26" s="98"/>
      <c r="U26" s="98"/>
      <c r="V26" s="99"/>
      <c r="AA26" t="s">
        <v>157</v>
      </c>
      <c r="AB26">
        <v>1</v>
      </c>
    </row>
    <row r="27" spans="1:34" ht="18.75" customHeight="1" x14ac:dyDescent="0.2">
      <c r="A27" s="91" t="s">
        <v>180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3"/>
      <c r="O27" s="97" t="s">
        <v>14</v>
      </c>
      <c r="P27" s="98"/>
      <c r="Q27" s="98"/>
      <c r="R27" s="98"/>
      <c r="S27" s="98"/>
      <c r="T27" s="98"/>
      <c r="U27" s="98"/>
      <c r="V27" s="99"/>
      <c r="AA27" t="s">
        <v>158</v>
      </c>
      <c r="AB27">
        <v>2</v>
      </c>
    </row>
    <row r="28" spans="1:34" ht="18.75" customHeight="1" thickBot="1" x14ac:dyDescent="0.25">
      <c r="A28" s="100" t="s">
        <v>181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2"/>
      <c r="O28" s="97" t="s">
        <v>14</v>
      </c>
      <c r="P28" s="98"/>
      <c r="Q28" s="98"/>
      <c r="R28" s="98"/>
      <c r="S28" s="98"/>
      <c r="T28" s="98"/>
      <c r="U28" s="98"/>
      <c r="V28" s="99"/>
      <c r="AA28" t="s">
        <v>159</v>
      </c>
      <c r="AB28">
        <v>3</v>
      </c>
    </row>
    <row r="29" spans="1:34" ht="18.75" customHeight="1" x14ac:dyDescent="0.2">
      <c r="A29" s="103" t="s">
        <v>182</v>
      </c>
      <c r="B29" s="104"/>
      <c r="C29" s="104"/>
      <c r="D29" s="104"/>
      <c r="E29" s="104"/>
      <c r="F29" s="105"/>
      <c r="G29" s="84" t="s">
        <v>16</v>
      </c>
      <c r="H29" s="84"/>
      <c r="I29" s="84"/>
      <c r="J29" s="84"/>
      <c r="K29" s="84"/>
      <c r="L29" s="84"/>
      <c r="M29" s="84"/>
      <c r="N29" s="84"/>
      <c r="O29" s="84" t="s">
        <v>15</v>
      </c>
      <c r="P29" s="85"/>
      <c r="Q29" s="85"/>
      <c r="R29" s="85"/>
      <c r="S29" s="85"/>
      <c r="T29" s="85"/>
      <c r="U29" s="85"/>
      <c r="V29" s="86"/>
      <c r="AA29" t="s">
        <v>160</v>
      </c>
      <c r="AB29">
        <v>4</v>
      </c>
    </row>
    <row r="30" spans="1:34" ht="29.25" customHeight="1" x14ac:dyDescent="0.2">
      <c r="A30" s="106" t="str">
        <f>AA157</f>
        <v>Intenzita vozidel za 24h</v>
      </c>
      <c r="B30" s="107"/>
      <c r="C30" s="107"/>
      <c r="D30" s="107"/>
      <c r="E30" s="107"/>
      <c r="F30" s="107"/>
      <c r="G30" s="87" t="s">
        <v>14</v>
      </c>
      <c r="H30" s="87"/>
      <c r="I30" s="87"/>
      <c r="J30" s="87"/>
      <c r="K30" s="87"/>
      <c r="L30" s="87"/>
      <c r="M30" s="87"/>
      <c r="N30" s="87"/>
      <c r="O30" s="84">
        <f>VLOOKUP(G30,AA159:AB222,2,FALSE)</f>
        <v>0</v>
      </c>
      <c r="P30" s="85"/>
      <c r="Q30" s="85"/>
      <c r="R30" s="85"/>
      <c r="S30" s="85"/>
      <c r="T30" s="85"/>
      <c r="U30" s="85"/>
      <c r="V30" s="86"/>
      <c r="AA30" t="s">
        <v>161</v>
      </c>
      <c r="AB30">
        <v>5</v>
      </c>
    </row>
    <row r="31" spans="1:34" ht="18.75" customHeight="1" x14ac:dyDescent="0.2">
      <c r="A31" s="106" t="str">
        <f>AA171</f>
        <v xml:space="preserve">Intenzita cyklistů za 24h </v>
      </c>
      <c r="B31" s="107"/>
      <c r="C31" s="107"/>
      <c r="D31" s="107"/>
      <c r="E31" s="107"/>
      <c r="F31" s="107"/>
      <c r="G31" s="87" t="s">
        <v>14</v>
      </c>
      <c r="H31" s="87"/>
      <c r="I31" s="87"/>
      <c r="J31" s="87"/>
      <c r="K31" s="87"/>
      <c r="L31" s="87"/>
      <c r="M31" s="87"/>
      <c r="N31" s="87"/>
      <c r="O31" s="84">
        <f>VLOOKUP(G31,AA172:AB176,2,FALSE)</f>
        <v>0</v>
      </c>
      <c r="P31" s="85"/>
      <c r="Q31" s="85"/>
      <c r="R31" s="85"/>
      <c r="S31" s="85"/>
      <c r="T31" s="85"/>
      <c r="U31" s="85"/>
      <c r="V31" s="86"/>
    </row>
    <row r="32" spans="1:34" ht="18.75" customHeight="1" x14ac:dyDescent="0.2">
      <c r="A32" s="106" t="str">
        <f>AA177</f>
        <v>Délka cyklistické stezky (v m)</v>
      </c>
      <c r="B32" s="107"/>
      <c r="C32" s="107"/>
      <c r="D32" s="107"/>
      <c r="E32" s="107"/>
      <c r="F32" s="107"/>
      <c r="G32" s="87" t="s">
        <v>14</v>
      </c>
      <c r="H32" s="87"/>
      <c r="I32" s="87"/>
      <c r="J32" s="87"/>
      <c r="K32" s="87"/>
      <c r="L32" s="87"/>
      <c r="M32" s="87"/>
      <c r="N32" s="87"/>
      <c r="O32" s="84">
        <f>VLOOKUP(G32,AA178:AB184,2,FALSE)</f>
        <v>0</v>
      </c>
      <c r="P32" s="85"/>
      <c r="Q32" s="85"/>
      <c r="R32" s="85"/>
      <c r="S32" s="85"/>
      <c r="T32" s="85"/>
      <c r="U32" s="85"/>
      <c r="V32" s="86"/>
    </row>
    <row r="33" spans="1:22" ht="27" customHeight="1" x14ac:dyDescent="0.2">
      <c r="A33" s="117" t="str">
        <f>AA187</f>
        <v>Nehodovost za posledních pět let na souvisejících úsecích dopravní infrastruktury v případě výstavby cyklostezky (případě opravy cyklostezky se započítají 4 b.)</v>
      </c>
      <c r="B33" s="136"/>
      <c r="C33" s="136"/>
      <c r="D33" s="136"/>
      <c r="E33" s="136"/>
      <c r="F33" s="137"/>
      <c r="G33" s="87" t="s">
        <v>14</v>
      </c>
      <c r="H33" s="87"/>
      <c r="I33" s="87"/>
      <c r="J33" s="87"/>
      <c r="K33" s="87"/>
      <c r="L33" s="87"/>
      <c r="M33" s="87"/>
      <c r="N33" s="87"/>
      <c r="O33" s="84">
        <f>IF(O6=A56,AB193,VLOOKUP(G33,AA188:AB192,2,FALSE))</f>
        <v>0</v>
      </c>
      <c r="P33" s="85"/>
      <c r="Q33" s="85"/>
      <c r="R33" s="85"/>
      <c r="S33" s="85"/>
      <c r="T33" s="85"/>
      <c r="U33" s="85"/>
      <c r="V33" s="86"/>
    </row>
    <row r="34" spans="1:22" ht="18.75" customHeight="1" x14ac:dyDescent="0.2">
      <c r="A34" s="156" t="s">
        <v>130</v>
      </c>
      <c r="B34" s="157"/>
      <c r="C34" s="157"/>
      <c r="D34" s="157"/>
      <c r="E34" s="157"/>
      <c r="F34" s="158"/>
      <c r="G34" s="82" t="s">
        <v>14</v>
      </c>
      <c r="H34" s="83"/>
      <c r="I34" s="83"/>
      <c r="J34" s="83"/>
      <c r="K34" s="83"/>
      <c r="L34" s="83"/>
      <c r="M34" s="83"/>
      <c r="N34" s="54" t="s">
        <v>145</v>
      </c>
      <c r="O34" s="84">
        <f>IF(AND(N34="do 1000",G34="ano"),8,(IF(AND(N34="1001-2000",G34="ano"),6,(IF(AND(N34="2001-5000",G34="ano"),4,(IF(AND(N34="nad 5000",G34="ano"),2,(IF(OR(G34="ne",G34="vyberte ze seznamu",N34="počet obyvatel"),0,2)))))))))</f>
        <v>0</v>
      </c>
      <c r="P34" s="85"/>
      <c r="Q34" s="85"/>
      <c r="R34" s="85"/>
      <c r="S34" s="85"/>
      <c r="T34" s="85"/>
      <c r="U34" s="85"/>
      <c r="V34" s="86"/>
    </row>
    <row r="35" spans="1:22" ht="26.45" customHeight="1" x14ac:dyDescent="0.2">
      <c r="A35" s="117" t="str">
        <f>AA196</f>
        <v>Cyklostezka dopravně napojuje provozovnu ekonomických subjektů s více než 50 zaměstnanci</v>
      </c>
      <c r="B35" s="136"/>
      <c r="C35" s="136"/>
      <c r="D35" s="136"/>
      <c r="E35" s="136"/>
      <c r="F35" s="137"/>
      <c r="G35" s="82" t="s">
        <v>14</v>
      </c>
      <c r="H35" s="83"/>
      <c r="I35" s="83"/>
      <c r="J35" s="83"/>
      <c r="K35" s="83"/>
      <c r="L35" s="83"/>
      <c r="M35" s="83"/>
      <c r="N35" s="54" t="str">
        <f>N34</f>
        <v>počet obyvatel</v>
      </c>
      <c r="O35" s="84">
        <f>IF(AND(N35="do 1000",G35="ano"),8,(IF(AND(N35="1001-2000",G35="ano"),6,(IF(AND(N35="2001-5000",G35="ano"),4,(IF(AND(N35="nad 5000",G35="ano"),2,(IF(OR(G35="ne",G35="vyberte ze seznamu",N35="počet obyvatel"),0,2)))))))))</f>
        <v>0</v>
      </c>
      <c r="P35" s="85"/>
      <c r="Q35" s="85"/>
      <c r="R35" s="85"/>
      <c r="S35" s="85"/>
      <c r="T35" s="85"/>
      <c r="U35" s="85"/>
      <c r="V35" s="86"/>
    </row>
    <row r="36" spans="1:22" ht="18.75" customHeight="1" x14ac:dyDescent="0.2">
      <c r="A36" s="117" t="str">
        <f>AA197</f>
        <v>Cyklostezka dopravně napojuje zastávku veřejné dopravy</v>
      </c>
      <c r="B36" s="136"/>
      <c r="C36" s="136"/>
      <c r="D36" s="136"/>
      <c r="E36" s="136"/>
      <c r="F36" s="137"/>
      <c r="G36" s="82" t="s">
        <v>14</v>
      </c>
      <c r="H36" s="83"/>
      <c r="I36" s="83"/>
      <c r="J36" s="83"/>
      <c r="K36" s="83"/>
      <c r="L36" s="83"/>
      <c r="M36" s="83"/>
      <c r="N36" s="54" t="str">
        <f>N34</f>
        <v>počet obyvatel</v>
      </c>
      <c r="O36" s="84">
        <f>IF(AND(N36="do 1000",G36="ano"),8,(IF(AND(N36="1001-2000",G36="ano"),6,(IF(AND(N36="2001-5000",G36="ano"),4,(IF(AND(N36="nad 5000",G36="ano"),2,(IF(OR(G36="ne",G36="vyberte ze seznamu",N36="počet obyvatel"),0,2)))))))))</f>
        <v>0</v>
      </c>
      <c r="P36" s="85"/>
      <c r="Q36" s="85"/>
      <c r="R36" s="85"/>
      <c r="S36" s="85"/>
      <c r="T36" s="85"/>
      <c r="U36" s="85"/>
      <c r="V36" s="86"/>
    </row>
    <row r="37" spans="1:22" ht="18.75" customHeight="1" x14ac:dyDescent="0.2">
      <c r="A37" s="103" t="s">
        <v>183</v>
      </c>
      <c r="B37" s="104"/>
      <c r="C37" s="104"/>
      <c r="D37" s="104"/>
      <c r="E37" s="104"/>
      <c r="F37" s="105"/>
      <c r="G37" s="84" t="s">
        <v>16</v>
      </c>
      <c r="H37" s="84"/>
      <c r="I37" s="84"/>
      <c r="J37" s="84"/>
      <c r="K37" s="84"/>
      <c r="L37" s="84"/>
      <c r="M37" s="84"/>
      <c r="N37" s="84"/>
      <c r="O37" s="84" t="s">
        <v>15</v>
      </c>
      <c r="P37" s="85"/>
      <c r="Q37" s="85"/>
      <c r="R37" s="85"/>
      <c r="S37" s="85"/>
      <c r="T37" s="85"/>
      <c r="U37" s="85"/>
      <c r="V37" s="86"/>
    </row>
    <row r="38" spans="1:22" ht="28.5" customHeight="1" x14ac:dyDescent="0.2">
      <c r="A38" s="117" t="str">
        <f>AA200</f>
        <v>Finanční náročnost Akce v poměru ke globálnímu ukazateli finanční náročnosti cyklostezky dle normativu</v>
      </c>
      <c r="B38" s="136"/>
      <c r="C38" s="136"/>
      <c r="D38" s="136"/>
      <c r="E38" s="136"/>
      <c r="F38" s="137"/>
      <c r="G38" s="138" t="str">
        <f>"Automatický výpočet: ("&amp;IF(O25&lt;&gt;"vyberte ze seznamu",O25," - ")&amp;" / "&amp;IF(O27&lt;&gt;"vyberte ze seznamu",O27," - ")&amp;" / "&amp;IF(O28&lt;&gt;"vyberte ze seznamu",O28," - ")&amp;") = "&amp;AB231&amp;" Kč na běžný km; tj. "&amp;AC229&amp;" % normativu"</f>
        <v>Automatický výpočet: ( -  /  -  /  - ) = 0 Kč na běžný km; tj. 0 % normativu</v>
      </c>
      <c r="H38" s="139"/>
      <c r="I38" s="139"/>
      <c r="J38" s="139"/>
      <c r="K38" s="139"/>
      <c r="L38" s="139"/>
      <c r="M38" s="139"/>
      <c r="N38" s="140"/>
      <c r="O38" s="84">
        <f>IF(O6=A56,AB207,IF(AC229=0,0,IF(AC229&lt;=65,17,IF(AC229&lt;=85,13,IF(AC229&lt;=115,9,IF(AC229&lt;=150,5,0))))))</f>
        <v>0</v>
      </c>
      <c r="P38" s="85"/>
      <c r="Q38" s="85"/>
      <c r="R38" s="85"/>
      <c r="S38" s="85"/>
      <c r="T38" s="85"/>
      <c r="U38" s="85"/>
      <c r="V38" s="86"/>
    </row>
    <row r="39" spans="1:22" ht="18.75" customHeight="1" x14ac:dyDescent="0.2">
      <c r="A39" s="103" t="s">
        <v>184</v>
      </c>
      <c r="B39" s="104"/>
      <c r="C39" s="104"/>
      <c r="D39" s="104"/>
      <c r="E39" s="104"/>
      <c r="F39" s="105"/>
      <c r="G39" s="84" t="s">
        <v>16</v>
      </c>
      <c r="H39" s="84"/>
      <c r="I39" s="84"/>
      <c r="J39" s="84"/>
      <c r="K39" s="84"/>
      <c r="L39" s="84"/>
      <c r="M39" s="84"/>
      <c r="N39" s="84"/>
      <c r="O39" s="84" t="s">
        <v>15</v>
      </c>
      <c r="P39" s="85"/>
      <c r="Q39" s="85"/>
      <c r="R39" s="85"/>
      <c r="S39" s="85"/>
      <c r="T39" s="85"/>
      <c r="U39" s="85"/>
      <c r="V39" s="86"/>
    </row>
    <row r="40" spans="1:22" ht="27.75" customHeight="1" x14ac:dyDescent="0.2">
      <c r="A40" s="117" t="str">
        <f>AA209</f>
        <v>Soulad s rozvojovými dokumenty, zejména s cíli Koncepce městské a aktivní mobility (v případě opravy stávající stezky se započítává 5 b.)</v>
      </c>
      <c r="B40" s="136"/>
      <c r="C40" s="136"/>
      <c r="D40" s="136"/>
      <c r="E40" s="136"/>
      <c r="F40" s="137"/>
      <c r="G40" s="87" t="s">
        <v>14</v>
      </c>
      <c r="H40" s="87"/>
      <c r="I40" s="87"/>
      <c r="J40" s="87"/>
      <c r="K40" s="87"/>
      <c r="L40" s="87"/>
      <c r="M40" s="87"/>
      <c r="N40" s="87"/>
      <c r="O40" s="84">
        <f>IF(O6=A56,5,IF(G40="ano",5,0))</f>
        <v>0</v>
      </c>
      <c r="P40" s="85"/>
      <c r="Q40" s="85"/>
      <c r="R40" s="85"/>
      <c r="S40" s="85"/>
      <c r="T40" s="85"/>
      <c r="U40" s="85"/>
      <c r="V40" s="86"/>
    </row>
    <row r="41" spans="1:22" ht="18.75" customHeight="1" x14ac:dyDescent="0.2">
      <c r="A41" s="117" t="str">
        <f>AA210</f>
        <v>Akce zajišťuje propojení více územně samosprávných celků</v>
      </c>
      <c r="B41" s="136"/>
      <c r="C41" s="136"/>
      <c r="D41" s="136"/>
      <c r="E41" s="136"/>
      <c r="F41" s="137"/>
      <c r="G41" s="87" t="s">
        <v>14</v>
      </c>
      <c r="H41" s="87"/>
      <c r="I41" s="87"/>
      <c r="J41" s="87"/>
      <c r="K41" s="87"/>
      <c r="L41" s="87"/>
      <c r="M41" s="87"/>
      <c r="N41" s="87"/>
      <c r="O41" s="84">
        <f>IF(G41="ano",5,0)</f>
        <v>0</v>
      </c>
      <c r="P41" s="85"/>
      <c r="Q41" s="85"/>
      <c r="R41" s="85"/>
      <c r="S41" s="85"/>
      <c r="T41" s="85"/>
      <c r="U41" s="85"/>
      <c r="V41" s="86"/>
    </row>
    <row r="42" spans="1:22" ht="27.75" customHeight="1" x14ac:dyDescent="0.2">
      <c r="A42" s="117" t="str">
        <f>AA211</f>
        <v>Existující koncepční dokument k cyklodopravě (generel dopravy nebo koncepce rozvoje cyklistické dopravy nebo plán udržitelné mobility, apod.)*</v>
      </c>
      <c r="B42" s="136"/>
      <c r="C42" s="136"/>
      <c r="D42" s="136"/>
      <c r="E42" s="136"/>
      <c r="F42" s="137"/>
      <c r="G42" s="87" t="s">
        <v>14</v>
      </c>
      <c r="H42" s="87"/>
      <c r="I42" s="87"/>
      <c r="J42" s="87"/>
      <c r="K42" s="87"/>
      <c r="L42" s="87"/>
      <c r="M42" s="87"/>
      <c r="N42" s="87"/>
      <c r="O42" s="84">
        <f>IF(G42="ano",5,0)</f>
        <v>0</v>
      </c>
      <c r="P42" s="85"/>
      <c r="Q42" s="85"/>
      <c r="R42" s="85"/>
      <c r="S42" s="85"/>
      <c r="T42" s="85"/>
      <c r="U42" s="85"/>
      <c r="V42" s="86"/>
    </row>
    <row r="43" spans="1:22" ht="18.75" customHeight="1" x14ac:dyDescent="0.2">
      <c r="A43" s="117" t="str">
        <f>AA216</f>
        <v xml:space="preserve">Návaznost cyklostezky na jejím začátku </v>
      </c>
      <c r="B43" s="136"/>
      <c r="C43" s="136"/>
      <c r="D43" s="136"/>
      <c r="E43" s="136"/>
      <c r="F43" s="137"/>
      <c r="G43" s="88" t="s">
        <v>14</v>
      </c>
      <c r="H43" s="89"/>
      <c r="I43" s="89"/>
      <c r="J43" s="89"/>
      <c r="K43" s="89"/>
      <c r="L43" s="89"/>
      <c r="M43" s="89"/>
      <c r="N43" s="90"/>
      <c r="O43" s="84">
        <f>VLOOKUP(G43,AA217:AB221,2,FALSE)</f>
        <v>0</v>
      </c>
      <c r="P43" s="85"/>
      <c r="Q43" s="85"/>
      <c r="R43" s="85"/>
      <c r="S43" s="85"/>
      <c r="T43" s="85"/>
      <c r="U43" s="85"/>
      <c r="V43" s="86"/>
    </row>
    <row r="44" spans="1:22" ht="18.75" customHeight="1" x14ac:dyDescent="0.2">
      <c r="A44" s="117" t="str">
        <f>AA222</f>
        <v>Návaznost cyklostezky na jejím konci</v>
      </c>
      <c r="B44" s="136"/>
      <c r="C44" s="136"/>
      <c r="D44" s="136"/>
      <c r="E44" s="136"/>
      <c r="F44" s="137"/>
      <c r="G44" s="88" t="s">
        <v>14</v>
      </c>
      <c r="H44" s="89"/>
      <c r="I44" s="89"/>
      <c r="J44" s="89"/>
      <c r="K44" s="89"/>
      <c r="L44" s="89"/>
      <c r="M44" s="89"/>
      <c r="N44" s="90"/>
      <c r="O44" s="84">
        <f>VLOOKUP(G44,AA223:AB227,2,FALSE)</f>
        <v>0</v>
      </c>
      <c r="P44" s="85"/>
      <c r="Q44" s="85"/>
      <c r="R44" s="85"/>
      <c r="S44" s="85"/>
      <c r="T44" s="85"/>
      <c r="U44" s="85"/>
      <c r="V44" s="86"/>
    </row>
    <row r="45" spans="1:22" ht="28.5" customHeight="1" x14ac:dyDescent="0.2">
      <c r="A45" s="117" t="s">
        <v>119</v>
      </c>
      <c r="B45" s="136"/>
      <c r="C45" s="136"/>
      <c r="D45" s="136"/>
      <c r="E45" s="136"/>
      <c r="F45" s="137"/>
      <c r="G45" s="87" t="s">
        <v>14</v>
      </c>
      <c r="H45" s="87"/>
      <c r="I45" s="87"/>
      <c r="J45" s="87"/>
      <c r="K45" s="87"/>
      <c r="L45" s="87"/>
      <c r="M45" s="87"/>
      <c r="N45" s="87"/>
      <c r="O45" s="84">
        <f>IF(G45="ano",2,0)</f>
        <v>0</v>
      </c>
      <c r="P45" s="85"/>
      <c r="Q45" s="85"/>
      <c r="R45" s="85"/>
      <c r="S45" s="85"/>
      <c r="T45" s="85"/>
      <c r="U45" s="85"/>
      <c r="V45" s="86"/>
    </row>
    <row r="46" spans="1:22" ht="28.5" customHeight="1" x14ac:dyDescent="0.2">
      <c r="A46" s="117" t="s">
        <v>162</v>
      </c>
      <c r="B46" s="118"/>
      <c r="C46" s="118"/>
      <c r="D46" s="118"/>
      <c r="E46" s="118"/>
      <c r="F46" s="119"/>
      <c r="G46" s="120"/>
      <c r="H46" s="121"/>
      <c r="I46" s="121"/>
      <c r="J46" s="121"/>
      <c r="K46" s="121"/>
      <c r="L46" s="121"/>
      <c r="M46" s="121"/>
      <c r="N46" s="122"/>
      <c r="O46" s="123">
        <f>VLOOKUP(O26,AA25:AB30,2,FALSE)</f>
        <v>0</v>
      </c>
      <c r="P46" s="124"/>
      <c r="Q46" s="124"/>
      <c r="R46" s="124"/>
      <c r="S46" s="124"/>
      <c r="T46" s="124"/>
      <c r="U46" s="124"/>
      <c r="V46" s="125"/>
    </row>
    <row r="47" spans="1:22" ht="29.25" customHeight="1" x14ac:dyDescent="0.2">
      <c r="A47" s="103" t="s">
        <v>185</v>
      </c>
      <c r="B47" s="104"/>
      <c r="C47" s="104"/>
      <c r="D47" s="104"/>
      <c r="E47" s="104"/>
      <c r="F47" s="105"/>
      <c r="G47" s="82" t="s">
        <v>14</v>
      </c>
      <c r="H47" s="182"/>
      <c r="I47" s="182"/>
      <c r="J47" s="182"/>
      <c r="K47" s="182"/>
      <c r="L47" s="182"/>
      <c r="M47" s="182"/>
      <c r="N47" s="183"/>
      <c r="O47" s="84">
        <f>IF(G47="ne",-50,0)</f>
        <v>0</v>
      </c>
      <c r="P47" s="85"/>
      <c r="Q47" s="85"/>
      <c r="R47" s="85"/>
      <c r="S47" s="85"/>
      <c r="T47" s="85"/>
      <c r="U47" s="85"/>
      <c r="V47" s="86"/>
    </row>
    <row r="48" spans="1:22" ht="27.75" customHeight="1" thickBot="1" x14ac:dyDescent="0.25">
      <c r="A48" s="129" t="s">
        <v>118</v>
      </c>
      <c r="B48" s="130"/>
      <c r="C48" s="130"/>
      <c r="D48" s="130"/>
      <c r="E48" s="130"/>
      <c r="F48" s="130"/>
      <c r="G48" s="130"/>
      <c r="H48" s="131"/>
      <c r="I48" s="131"/>
      <c r="J48" s="131"/>
      <c r="K48" s="131"/>
      <c r="L48" s="131"/>
      <c r="M48" s="131"/>
      <c r="N48" s="132"/>
      <c r="O48" s="153">
        <f>SUM(O30:O47)</f>
        <v>0</v>
      </c>
      <c r="P48" s="154"/>
      <c r="Q48" s="154"/>
      <c r="R48" s="154"/>
      <c r="S48" s="154"/>
      <c r="T48" s="154"/>
      <c r="U48" s="154"/>
      <c r="V48" s="155"/>
    </row>
    <row r="49" spans="1:24" ht="18.75" hidden="1" customHeight="1" x14ac:dyDescent="0.2">
      <c r="A49" s="8" t="s">
        <v>0</v>
      </c>
    </row>
    <row r="50" spans="1:24" ht="18.75" hidden="1" customHeight="1" x14ac:dyDescent="0.2">
      <c r="A50" s="3" t="s">
        <v>21</v>
      </c>
      <c r="B50" s="8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4" ht="25.15" hidden="1" customHeight="1" x14ac:dyDescent="0.2">
      <c r="A51" s="5" t="s">
        <v>117</v>
      </c>
      <c r="B51" s="3"/>
      <c r="C51" s="3"/>
      <c r="D51" s="3"/>
      <c r="E51" s="3"/>
      <c r="F51" s="3"/>
      <c r="G51" s="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4" ht="25.15" hidden="1" customHeight="1" x14ac:dyDescent="0.2">
      <c r="A52" s="5" t="s">
        <v>22</v>
      </c>
      <c r="B52" s="5"/>
      <c r="C52" s="5"/>
      <c r="D52" s="5"/>
      <c r="E52" s="5"/>
      <c r="F52" s="5"/>
      <c r="G52" s="5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4" ht="27.75" hidden="1" customHeight="1" x14ac:dyDescent="0.2">
      <c r="A53" s="3" t="s">
        <v>155</v>
      </c>
      <c r="B53" s="3"/>
      <c r="C53" s="3"/>
      <c r="D53" s="3"/>
      <c r="E53" s="3"/>
      <c r="F53" s="3"/>
      <c r="G53" s="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4" ht="22.5" hidden="1" customHeight="1" x14ac:dyDescent="0.2">
      <c r="A54" s="74" t="s">
        <v>39</v>
      </c>
    </row>
    <row r="55" spans="1:24" ht="25.5" hidden="1" customHeight="1" x14ac:dyDescent="0.2">
      <c r="B55" t="s">
        <v>40</v>
      </c>
      <c r="D55" t="s">
        <v>41</v>
      </c>
      <c r="F55" s="21" t="s">
        <v>41</v>
      </c>
      <c r="G55" s="21" t="s">
        <v>42</v>
      </c>
      <c r="H55" t="s">
        <v>43</v>
      </c>
      <c r="K55" t="s">
        <v>44</v>
      </c>
      <c r="W55" s="2"/>
    </row>
    <row r="56" spans="1:24" ht="33.6" hidden="1" customHeight="1" x14ac:dyDescent="0.2">
      <c r="A56" s="20" t="s">
        <v>45</v>
      </c>
      <c r="B56" t="s">
        <v>156</v>
      </c>
      <c r="D56" t="s">
        <v>46</v>
      </c>
      <c r="F56" t="s">
        <v>47</v>
      </c>
      <c r="G56" s="21" t="s">
        <v>48</v>
      </c>
      <c r="H56" t="s">
        <v>49</v>
      </c>
      <c r="K56" t="s">
        <v>50</v>
      </c>
    </row>
    <row r="57" spans="1:24" ht="17.25" hidden="1" customHeight="1" x14ac:dyDescent="0.2">
      <c r="A57" s="20" t="s">
        <v>45</v>
      </c>
      <c r="D57" t="s">
        <v>51</v>
      </c>
      <c r="F57" s="21" t="s">
        <v>46</v>
      </c>
      <c r="G57" s="21" t="s">
        <v>52</v>
      </c>
      <c r="H57" t="s">
        <v>53</v>
      </c>
      <c r="K57" t="s">
        <v>54</v>
      </c>
    </row>
    <row r="58" spans="1:24" ht="28.5" hidden="1" customHeight="1" x14ac:dyDescent="0.2">
      <c r="A58" t="s">
        <v>55</v>
      </c>
      <c r="K58" t="s">
        <v>56</v>
      </c>
    </row>
    <row r="59" spans="1:24" ht="28.5" hidden="1" customHeight="1" x14ac:dyDescent="0.2">
      <c r="A59" t="s">
        <v>57</v>
      </c>
      <c r="D59" t="s">
        <v>58</v>
      </c>
      <c r="G59" s="20" t="s">
        <v>59</v>
      </c>
      <c r="K59" s="22" t="s">
        <v>60</v>
      </c>
      <c r="L59" s="22"/>
    </row>
    <row r="60" spans="1:24" ht="28.5" hidden="1" customHeight="1" x14ac:dyDescent="0.2">
      <c r="A60" t="s">
        <v>61</v>
      </c>
      <c r="C60" t="s">
        <v>1</v>
      </c>
      <c r="D60" t="s">
        <v>62</v>
      </c>
      <c r="G60" s="20" t="s">
        <v>46</v>
      </c>
      <c r="K60" t="s">
        <v>63</v>
      </c>
    </row>
    <row r="61" spans="1:24" ht="24.75" hidden="1" customHeight="1" x14ac:dyDescent="0.2">
      <c r="A61" t="s">
        <v>64</v>
      </c>
      <c r="C61" t="s">
        <v>2</v>
      </c>
      <c r="D61" t="s">
        <v>65</v>
      </c>
      <c r="G61" s="20" t="s">
        <v>66</v>
      </c>
      <c r="K61" t="s">
        <v>67</v>
      </c>
    </row>
    <row r="62" spans="1:24" ht="32.25" hidden="1" customHeight="1" x14ac:dyDescent="0.2">
      <c r="C62" t="s">
        <v>3</v>
      </c>
      <c r="D62" t="s">
        <v>68</v>
      </c>
      <c r="X62" s="7"/>
    </row>
    <row r="63" spans="1:24" ht="24.75" hidden="1" customHeight="1" x14ac:dyDescent="0.2">
      <c r="C63" t="s">
        <v>4</v>
      </c>
      <c r="D63" t="s">
        <v>46</v>
      </c>
      <c r="G63" s="21" t="s">
        <v>42</v>
      </c>
      <c r="X63" s="7"/>
    </row>
    <row r="64" spans="1:24" ht="27.75" hidden="1" customHeight="1" x14ac:dyDescent="0.2">
      <c r="C64" t="s">
        <v>5</v>
      </c>
      <c r="G64" s="21" t="s">
        <v>48</v>
      </c>
      <c r="K64" t="s">
        <v>69</v>
      </c>
    </row>
    <row r="65" spans="1:11" ht="18.600000000000001" hidden="1" customHeight="1" x14ac:dyDescent="0.2">
      <c r="A65" t="s">
        <v>14</v>
      </c>
      <c r="C65" t="s">
        <v>6</v>
      </c>
      <c r="D65" t="s">
        <v>41</v>
      </c>
      <c r="G65" s="21" t="s">
        <v>52</v>
      </c>
      <c r="K65" t="s">
        <v>70</v>
      </c>
    </row>
    <row r="66" spans="1:11" ht="30" hidden="1" customHeight="1" x14ac:dyDescent="0.2">
      <c r="A66" t="s">
        <v>1</v>
      </c>
      <c r="C66" t="s">
        <v>7</v>
      </c>
      <c r="D66" t="s">
        <v>46</v>
      </c>
      <c r="G66" s="21" t="s">
        <v>71</v>
      </c>
    </row>
    <row r="67" spans="1:11" ht="21" hidden="1" customHeight="1" x14ac:dyDescent="0.2">
      <c r="A67" t="s">
        <v>2</v>
      </c>
      <c r="C67" t="s">
        <v>8</v>
      </c>
      <c r="D67" t="s">
        <v>72</v>
      </c>
      <c r="G67" s="21" t="s">
        <v>73</v>
      </c>
    </row>
    <row r="68" spans="1:11" ht="20.25" hidden="1" customHeight="1" x14ac:dyDescent="0.2">
      <c r="A68" t="s">
        <v>3</v>
      </c>
      <c r="C68" t="s">
        <v>9</v>
      </c>
      <c r="D68" t="s">
        <v>74</v>
      </c>
      <c r="G68" s="21" t="s">
        <v>75</v>
      </c>
    </row>
    <row r="69" spans="1:11" ht="17.25" hidden="1" customHeight="1" x14ac:dyDescent="0.2">
      <c r="A69" t="s">
        <v>4</v>
      </c>
      <c r="C69" t="s">
        <v>10</v>
      </c>
      <c r="G69" s="21" t="s">
        <v>76</v>
      </c>
    </row>
    <row r="70" spans="1:11" ht="15" hidden="1" customHeight="1" x14ac:dyDescent="0.2">
      <c r="A70" t="s">
        <v>5</v>
      </c>
      <c r="C70" t="s">
        <v>11</v>
      </c>
    </row>
    <row r="71" spans="1:11" ht="25.15" hidden="1" customHeight="1" x14ac:dyDescent="0.2">
      <c r="A71" t="s">
        <v>6</v>
      </c>
      <c r="C71" t="s">
        <v>12</v>
      </c>
    </row>
    <row r="72" spans="1:11" ht="21" hidden="1" customHeight="1" x14ac:dyDescent="0.2">
      <c r="A72" t="s">
        <v>7</v>
      </c>
      <c r="C72" t="s">
        <v>13</v>
      </c>
    </row>
    <row r="73" spans="1:11" ht="45.6" hidden="1" customHeight="1" x14ac:dyDescent="0.2">
      <c r="A73" t="s">
        <v>8</v>
      </c>
      <c r="C73" t="s">
        <v>144</v>
      </c>
      <c r="G73" t="s">
        <v>40</v>
      </c>
    </row>
    <row r="74" spans="1:11" ht="25.5" hidden="1" customHeight="1" x14ac:dyDescent="0.2">
      <c r="A74" t="s">
        <v>9</v>
      </c>
      <c r="G74" t="s">
        <v>156</v>
      </c>
    </row>
    <row r="75" spans="1:11" ht="21" hidden="1" customHeight="1" x14ac:dyDescent="0.2">
      <c r="A75" t="s">
        <v>10</v>
      </c>
      <c r="G75" t="s">
        <v>77</v>
      </c>
    </row>
    <row r="76" spans="1:11" ht="18.75" hidden="1" customHeight="1" x14ac:dyDescent="0.2">
      <c r="A76" t="s">
        <v>11</v>
      </c>
      <c r="C76" t="s">
        <v>78</v>
      </c>
    </row>
    <row r="77" spans="1:11" ht="21" hidden="1" customHeight="1" x14ac:dyDescent="0.2">
      <c r="A77" t="s">
        <v>12</v>
      </c>
      <c r="C77" t="s">
        <v>79</v>
      </c>
    </row>
    <row r="78" spans="1:11" ht="21" hidden="1" customHeight="1" x14ac:dyDescent="0.2">
      <c r="A78" t="s">
        <v>13</v>
      </c>
      <c r="C78" t="s">
        <v>80</v>
      </c>
    </row>
    <row r="79" spans="1:11" ht="21" hidden="1" customHeight="1" x14ac:dyDescent="0.2">
      <c r="A79" t="s">
        <v>144</v>
      </c>
    </row>
    <row r="80" spans="1:11" ht="42.75" hidden="1" customHeight="1" x14ac:dyDescent="0.2"/>
    <row r="81" ht="21" hidden="1" customHeight="1" x14ac:dyDescent="0.2"/>
    <row r="82" ht="21" hidden="1" customHeight="1" x14ac:dyDescent="0.2"/>
    <row r="83" ht="21" hidden="1" customHeight="1" x14ac:dyDescent="0.2"/>
    <row r="84" ht="21" hidden="1" customHeight="1" x14ac:dyDescent="0.2"/>
    <row r="85" ht="21" hidden="1" customHeight="1" x14ac:dyDescent="0.2"/>
    <row r="86" ht="21" hidden="1" customHeight="1" x14ac:dyDescent="0.2"/>
    <row r="87" ht="21" hidden="1" customHeight="1" x14ac:dyDescent="0.2"/>
    <row r="88" ht="21" hidden="1" customHeight="1" x14ac:dyDescent="0.2"/>
    <row r="89" ht="21" hidden="1" customHeight="1" x14ac:dyDescent="0.2"/>
    <row r="90" ht="21" hidden="1" customHeight="1" x14ac:dyDescent="0.2"/>
    <row r="91" ht="21" hidden="1" customHeight="1" x14ac:dyDescent="0.2"/>
    <row r="92" ht="21" hidden="1" customHeight="1" x14ac:dyDescent="0.2"/>
    <row r="93" ht="24" hidden="1" customHeight="1" x14ac:dyDescent="0.2"/>
    <row r="94" ht="21" hidden="1" customHeight="1" x14ac:dyDescent="0.2"/>
    <row r="95" ht="21" hidden="1" customHeight="1" x14ac:dyDescent="0.2"/>
    <row r="96" ht="21" hidden="1" customHeight="1" x14ac:dyDescent="0.2"/>
    <row r="97" ht="21" hidden="1" customHeight="1" x14ac:dyDescent="0.2"/>
    <row r="98" ht="21" hidden="1" customHeight="1" x14ac:dyDescent="0.2"/>
    <row r="99" ht="18.75" hidden="1" customHeight="1" x14ac:dyDescent="0.2"/>
    <row r="100" ht="27" hidden="1" customHeight="1" x14ac:dyDescent="0.2"/>
    <row r="101" ht="14.25" hidden="1" customHeight="1" x14ac:dyDescent="0.2"/>
    <row r="102" ht="23.25" hidden="1" customHeight="1" x14ac:dyDescent="0.2"/>
    <row r="103" ht="15" hidden="1" customHeight="1" x14ac:dyDescent="0.2"/>
    <row r="104" ht="20.25" hidden="1" customHeight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t="26.25" hidden="1" customHeight="1" x14ac:dyDescent="0.2"/>
    <row r="111" hidden="1" x14ac:dyDescent="0.2"/>
    <row r="112" hidden="1" x14ac:dyDescent="0.2"/>
    <row r="113" spans="27:27" ht="45.75" hidden="1" customHeight="1" x14ac:dyDescent="0.2"/>
    <row r="114" spans="27:27" ht="30.75" hidden="1" customHeight="1" x14ac:dyDescent="0.2"/>
    <row r="115" spans="27:27" hidden="1" x14ac:dyDescent="0.2"/>
    <row r="116" spans="27:27" hidden="1" x14ac:dyDescent="0.2"/>
    <row r="117" spans="27:27" hidden="1" x14ac:dyDescent="0.2"/>
    <row r="118" spans="27:27" hidden="1" x14ac:dyDescent="0.2"/>
    <row r="119" spans="27:27" hidden="1" x14ac:dyDescent="0.2"/>
    <row r="120" spans="27:27" hidden="1" x14ac:dyDescent="0.2"/>
    <row r="121" spans="27:27" hidden="1" x14ac:dyDescent="0.2"/>
    <row r="122" spans="27:27" hidden="1" x14ac:dyDescent="0.2"/>
    <row r="123" spans="27:27" hidden="1" x14ac:dyDescent="0.2">
      <c r="AA123" t="s">
        <v>41</v>
      </c>
    </row>
    <row r="124" spans="27:27" hidden="1" x14ac:dyDescent="0.2">
      <c r="AA124" t="s">
        <v>46</v>
      </c>
    </row>
    <row r="125" spans="27:27" hidden="1" x14ac:dyDescent="0.2">
      <c r="AA125" t="s">
        <v>146</v>
      </c>
    </row>
    <row r="126" spans="27:27" hidden="1" x14ac:dyDescent="0.2"/>
    <row r="127" spans="27:27" hidden="1" x14ac:dyDescent="0.2"/>
    <row r="128" spans="27:27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spans="27:30" hidden="1" x14ac:dyDescent="0.2"/>
    <row r="146" spans="27:30" hidden="1" x14ac:dyDescent="0.2"/>
    <row r="147" spans="27:30" hidden="1" x14ac:dyDescent="0.2"/>
    <row r="148" spans="27:30" hidden="1" x14ac:dyDescent="0.2"/>
    <row r="149" spans="27:30" hidden="1" x14ac:dyDescent="0.2"/>
    <row r="150" spans="27:30" hidden="1" x14ac:dyDescent="0.2"/>
    <row r="151" spans="27:30" hidden="1" x14ac:dyDescent="0.2"/>
    <row r="152" spans="27:30" hidden="1" x14ac:dyDescent="0.2"/>
    <row r="153" spans="27:30" hidden="1" x14ac:dyDescent="0.2"/>
    <row r="154" spans="27:30" hidden="1" x14ac:dyDescent="0.2"/>
    <row r="155" spans="27:30" hidden="1" x14ac:dyDescent="0.2"/>
    <row r="156" spans="27:30" hidden="1" x14ac:dyDescent="0.2"/>
    <row r="157" spans="27:30" ht="15.75" hidden="1" x14ac:dyDescent="0.25">
      <c r="AA157" s="170" t="s">
        <v>23</v>
      </c>
      <c r="AB157" s="10" t="s">
        <v>17</v>
      </c>
      <c r="AD157" t="s">
        <v>14</v>
      </c>
    </row>
    <row r="158" spans="27:30" ht="15.75" hidden="1" x14ac:dyDescent="0.25">
      <c r="AA158" s="170"/>
      <c r="AB158" s="10"/>
      <c r="AD158" t="s">
        <v>132</v>
      </c>
    </row>
    <row r="159" spans="27:30" ht="15.75" hidden="1" x14ac:dyDescent="0.25">
      <c r="AA159" s="10" t="s">
        <v>14</v>
      </c>
      <c r="AB159" s="10">
        <v>0</v>
      </c>
      <c r="AD159" t="s">
        <v>133</v>
      </c>
    </row>
    <row r="160" spans="27:30" ht="15.75" hidden="1" x14ac:dyDescent="0.25">
      <c r="AA160" s="10" t="s">
        <v>24</v>
      </c>
      <c r="AB160" s="10">
        <v>7</v>
      </c>
      <c r="AD160" t="s">
        <v>134</v>
      </c>
    </row>
    <row r="161" spans="27:30" ht="15.75" hidden="1" x14ac:dyDescent="0.25">
      <c r="AA161" s="10" t="s">
        <v>84</v>
      </c>
      <c r="AB161" s="10">
        <v>5</v>
      </c>
      <c r="AD161" t="s">
        <v>135</v>
      </c>
    </row>
    <row r="162" spans="27:30" ht="15.75" hidden="1" x14ac:dyDescent="0.25">
      <c r="AA162" s="10" t="s">
        <v>85</v>
      </c>
      <c r="AB162" s="10">
        <v>3</v>
      </c>
      <c r="AD162" t="s">
        <v>136</v>
      </c>
    </row>
    <row r="163" spans="27:30" ht="15.75" hidden="1" x14ac:dyDescent="0.25">
      <c r="AA163" s="10" t="s">
        <v>86</v>
      </c>
      <c r="AB163" s="10">
        <v>1</v>
      </c>
      <c r="AD163" t="s">
        <v>137</v>
      </c>
    </row>
    <row r="164" spans="27:30" ht="15.75" hidden="1" x14ac:dyDescent="0.25">
      <c r="AA164" s="10" t="s">
        <v>87</v>
      </c>
      <c r="AB164" s="10">
        <v>0</v>
      </c>
      <c r="AD164" t="s">
        <v>140</v>
      </c>
    </row>
    <row r="165" spans="27:30" ht="15.75" hidden="1" x14ac:dyDescent="0.25">
      <c r="AA165" s="10" t="s">
        <v>25</v>
      </c>
      <c r="AB165" s="10">
        <v>7</v>
      </c>
      <c r="AD165" t="s">
        <v>81</v>
      </c>
    </row>
    <row r="166" spans="27:30" ht="15.75" hidden="1" x14ac:dyDescent="0.25">
      <c r="AA166" s="10" t="s">
        <v>88</v>
      </c>
      <c r="AB166" s="10">
        <v>7</v>
      </c>
    </row>
    <row r="167" spans="27:30" ht="15.75" hidden="1" x14ac:dyDescent="0.25">
      <c r="AA167" s="10" t="s">
        <v>89</v>
      </c>
      <c r="AB167" s="10">
        <v>5</v>
      </c>
    </row>
    <row r="168" spans="27:30" ht="15.75" hidden="1" x14ac:dyDescent="0.25">
      <c r="AA168" s="10" t="s">
        <v>90</v>
      </c>
      <c r="AB168" s="10">
        <v>3</v>
      </c>
    </row>
    <row r="169" spans="27:30" ht="15.75" hidden="1" x14ac:dyDescent="0.25">
      <c r="AA169" s="10" t="s">
        <v>91</v>
      </c>
      <c r="AB169" s="10">
        <v>1</v>
      </c>
    </row>
    <row r="170" spans="27:30" hidden="1" x14ac:dyDescent="0.2"/>
    <row r="171" spans="27:30" ht="15.75" hidden="1" x14ac:dyDescent="0.25">
      <c r="AA171" s="11" t="s">
        <v>26</v>
      </c>
    </row>
    <row r="172" spans="27:30" ht="15.75" hidden="1" x14ac:dyDescent="0.25">
      <c r="AA172" s="10" t="s">
        <v>14</v>
      </c>
      <c r="AB172" s="10">
        <v>0</v>
      </c>
    </row>
    <row r="173" spans="27:30" ht="15.75" hidden="1" x14ac:dyDescent="0.25">
      <c r="AA173" s="10" t="s">
        <v>27</v>
      </c>
      <c r="AB173" s="10">
        <v>9</v>
      </c>
    </row>
    <row r="174" spans="27:30" ht="15.75" hidden="1" x14ac:dyDescent="0.25">
      <c r="AA174" s="10" t="s">
        <v>109</v>
      </c>
      <c r="AB174" s="10">
        <v>6</v>
      </c>
    </row>
    <row r="175" spans="27:30" ht="15.75" hidden="1" x14ac:dyDescent="0.25">
      <c r="AA175" s="10" t="s">
        <v>108</v>
      </c>
      <c r="AB175" s="10">
        <v>3</v>
      </c>
    </row>
    <row r="176" spans="27:30" ht="15.75" hidden="1" x14ac:dyDescent="0.25">
      <c r="AA176" s="10" t="s">
        <v>107</v>
      </c>
      <c r="AB176" s="10">
        <v>0</v>
      </c>
    </row>
    <row r="177" spans="27:28" ht="16.5" hidden="1" thickBot="1" x14ac:dyDescent="0.3">
      <c r="AA177" s="12" t="s">
        <v>128</v>
      </c>
    </row>
    <row r="178" spans="27:28" ht="16.5" hidden="1" thickBot="1" x14ac:dyDescent="0.3">
      <c r="AA178" s="13" t="s">
        <v>14</v>
      </c>
      <c r="AB178" s="14">
        <v>0</v>
      </c>
    </row>
    <row r="179" spans="27:28" ht="16.5" hidden="1" thickBot="1" x14ac:dyDescent="0.3">
      <c r="AA179" s="15" t="s">
        <v>127</v>
      </c>
      <c r="AB179" s="16">
        <v>9</v>
      </c>
    </row>
    <row r="180" spans="27:28" ht="16.5" hidden="1" thickBot="1" x14ac:dyDescent="0.3">
      <c r="AA180" s="15" t="s">
        <v>126</v>
      </c>
      <c r="AB180" s="16">
        <v>7</v>
      </c>
    </row>
    <row r="181" spans="27:28" ht="16.5" hidden="1" thickBot="1" x14ac:dyDescent="0.3">
      <c r="AA181" s="15" t="s">
        <v>125</v>
      </c>
      <c r="AB181" s="16">
        <v>5</v>
      </c>
    </row>
    <row r="182" spans="27:28" ht="16.5" hidden="1" thickBot="1" x14ac:dyDescent="0.3">
      <c r="AA182" s="15" t="s">
        <v>124</v>
      </c>
      <c r="AB182" s="16">
        <v>3</v>
      </c>
    </row>
    <row r="183" spans="27:28" ht="16.5" hidden="1" thickBot="1" x14ac:dyDescent="0.3">
      <c r="AA183" s="15" t="s">
        <v>92</v>
      </c>
      <c r="AB183" s="16">
        <v>1</v>
      </c>
    </row>
    <row r="184" spans="27:28" ht="16.5" hidden="1" thickBot="1" x14ac:dyDescent="0.3">
      <c r="AA184" s="15" t="s">
        <v>123</v>
      </c>
      <c r="AB184" s="16">
        <v>0</v>
      </c>
    </row>
    <row r="185" spans="27:28" ht="15.75" hidden="1" x14ac:dyDescent="0.25">
      <c r="AA185" s="10"/>
      <c r="AB185" s="10"/>
    </row>
    <row r="186" spans="27:28" hidden="1" x14ac:dyDescent="0.2"/>
    <row r="187" spans="27:28" ht="15.75" hidden="1" x14ac:dyDescent="0.25">
      <c r="AA187" s="11" t="s">
        <v>138</v>
      </c>
    </row>
    <row r="188" spans="27:28" ht="16.5" hidden="1" thickBot="1" x14ac:dyDescent="0.3">
      <c r="AA188" s="10" t="s">
        <v>14</v>
      </c>
      <c r="AB188" s="10">
        <v>0</v>
      </c>
    </row>
    <row r="189" spans="27:28" ht="16.5" hidden="1" thickBot="1" x14ac:dyDescent="0.3">
      <c r="AA189" s="13" t="s">
        <v>18</v>
      </c>
      <c r="AB189" s="14">
        <v>6</v>
      </c>
    </row>
    <row r="190" spans="27:28" ht="16.5" hidden="1" thickBot="1" x14ac:dyDescent="0.3">
      <c r="AA190" s="15" t="s">
        <v>19</v>
      </c>
      <c r="AB190" s="16">
        <v>3</v>
      </c>
    </row>
    <row r="191" spans="27:28" ht="16.5" hidden="1" thickBot="1" x14ac:dyDescent="0.3">
      <c r="AA191" s="15" t="s">
        <v>20</v>
      </c>
      <c r="AB191" s="16">
        <v>1</v>
      </c>
    </row>
    <row r="192" spans="27:28" ht="16.5" hidden="1" thickBot="1" x14ac:dyDescent="0.3">
      <c r="AA192" s="15" t="s">
        <v>110</v>
      </c>
      <c r="AB192" s="16">
        <v>0</v>
      </c>
    </row>
    <row r="193" spans="27:28" ht="16.5" hidden="1" thickBot="1" x14ac:dyDescent="0.3">
      <c r="AA193" s="15" t="s">
        <v>113</v>
      </c>
      <c r="AB193" s="16">
        <v>4</v>
      </c>
    </row>
    <row r="194" spans="27:28" ht="16.5" hidden="1" thickBot="1" x14ac:dyDescent="0.3">
      <c r="AA194" s="11" t="s">
        <v>28</v>
      </c>
    </row>
    <row r="195" spans="27:28" ht="19.5" thickBot="1" x14ac:dyDescent="0.3">
      <c r="AA195" s="17" t="s">
        <v>129</v>
      </c>
      <c r="AB195" s="14">
        <v>6</v>
      </c>
    </row>
    <row r="196" spans="27:28" ht="32.25" thickBot="1" x14ac:dyDescent="0.3">
      <c r="AA196" s="18" t="s">
        <v>120</v>
      </c>
      <c r="AB196" s="16">
        <v>5</v>
      </c>
    </row>
    <row r="197" spans="27:28" ht="32.25" thickBot="1" x14ac:dyDescent="0.3">
      <c r="AA197" s="18" t="s">
        <v>139</v>
      </c>
      <c r="AB197" s="16">
        <v>5</v>
      </c>
    </row>
    <row r="200" spans="27:28" ht="15.75" x14ac:dyDescent="0.25">
      <c r="AA200" s="11" t="s">
        <v>116</v>
      </c>
    </row>
    <row r="201" spans="27:28" ht="13.5" thickBot="1" x14ac:dyDescent="0.25">
      <c r="AA201" t="s">
        <v>14</v>
      </c>
      <c r="AB201">
        <v>0</v>
      </c>
    </row>
    <row r="202" spans="27:28" ht="16.5" thickBot="1" x14ac:dyDescent="0.3">
      <c r="AA202" s="13" t="s">
        <v>29</v>
      </c>
      <c r="AB202" s="14">
        <v>17</v>
      </c>
    </row>
    <row r="203" spans="27:28" ht="16.5" thickBot="1" x14ac:dyDescent="0.3">
      <c r="AA203" s="15" t="s">
        <v>30</v>
      </c>
      <c r="AB203" s="16">
        <v>13</v>
      </c>
    </row>
    <row r="204" spans="27:28" ht="16.5" thickBot="1" x14ac:dyDescent="0.3">
      <c r="AA204" s="15" t="s">
        <v>31</v>
      </c>
      <c r="AB204" s="16">
        <v>9</v>
      </c>
    </row>
    <row r="205" spans="27:28" ht="16.5" thickBot="1" x14ac:dyDescent="0.3">
      <c r="AA205" s="15" t="s">
        <v>32</v>
      </c>
      <c r="AB205" s="16">
        <v>5</v>
      </c>
    </row>
    <row r="206" spans="27:28" ht="16.5" thickBot="1" x14ac:dyDescent="0.3">
      <c r="AA206" s="15" t="s">
        <v>33</v>
      </c>
      <c r="AB206" s="16">
        <v>0</v>
      </c>
    </row>
    <row r="207" spans="27:28" ht="16.5" thickBot="1" x14ac:dyDescent="0.3">
      <c r="AA207" s="15" t="s">
        <v>34</v>
      </c>
      <c r="AB207" s="16">
        <v>10</v>
      </c>
    </row>
    <row r="208" spans="27:28" ht="13.5" thickBot="1" x14ac:dyDescent="0.25"/>
    <row r="209" spans="27:28" ht="48" thickBot="1" x14ac:dyDescent="0.3">
      <c r="AA209" s="13" t="s">
        <v>190</v>
      </c>
    </row>
    <row r="210" spans="27:28" ht="32.25" thickBot="1" x14ac:dyDescent="0.3">
      <c r="AA210" s="15" t="s">
        <v>35</v>
      </c>
    </row>
    <row r="211" spans="27:28" ht="48" thickBot="1" x14ac:dyDescent="0.3">
      <c r="AA211" s="15" t="s">
        <v>36</v>
      </c>
    </row>
    <row r="216" spans="27:28" ht="15.75" x14ac:dyDescent="0.25">
      <c r="AA216" s="12" t="s">
        <v>37</v>
      </c>
    </row>
    <row r="217" spans="27:28" ht="15.75" x14ac:dyDescent="0.25">
      <c r="AA217" s="10" t="s">
        <v>14</v>
      </c>
      <c r="AB217">
        <v>0</v>
      </c>
    </row>
    <row r="218" spans="27:28" ht="16.5" thickBot="1" x14ac:dyDescent="0.3">
      <c r="AA218" s="10" t="s">
        <v>131</v>
      </c>
      <c r="AB218">
        <v>0</v>
      </c>
    </row>
    <row r="219" spans="27:28" ht="16.5" thickBot="1" x14ac:dyDescent="0.3">
      <c r="AA219" s="13" t="s">
        <v>111</v>
      </c>
      <c r="AB219" s="14">
        <v>5</v>
      </c>
    </row>
    <row r="220" spans="27:28" ht="16.5" thickBot="1" x14ac:dyDescent="0.3">
      <c r="AA220" s="15" t="s">
        <v>112</v>
      </c>
      <c r="AB220" s="16">
        <v>3</v>
      </c>
    </row>
    <row r="221" spans="27:28" ht="47.25" x14ac:dyDescent="0.25">
      <c r="AA221" s="73" t="s">
        <v>122</v>
      </c>
      <c r="AB221" s="39">
        <v>1</v>
      </c>
    </row>
    <row r="222" spans="27:28" ht="15.75" x14ac:dyDescent="0.25">
      <c r="AA222" s="12" t="s">
        <v>38</v>
      </c>
    </row>
    <row r="223" spans="27:28" ht="15.75" x14ac:dyDescent="0.25">
      <c r="AA223" s="10" t="s">
        <v>14</v>
      </c>
      <c r="AB223">
        <v>0</v>
      </c>
    </row>
    <row r="224" spans="27:28" ht="16.5" thickBot="1" x14ac:dyDescent="0.3">
      <c r="AA224" s="10" t="s">
        <v>131</v>
      </c>
      <c r="AB224">
        <v>0</v>
      </c>
    </row>
    <row r="225" spans="27:40" ht="16.5" thickBot="1" x14ac:dyDescent="0.3">
      <c r="AA225" s="13" t="s">
        <v>111</v>
      </c>
      <c r="AB225" s="14">
        <v>5</v>
      </c>
    </row>
    <row r="226" spans="27:40" ht="16.5" thickBot="1" x14ac:dyDescent="0.3">
      <c r="AA226" s="15" t="s">
        <v>112</v>
      </c>
      <c r="AB226" s="16">
        <v>3</v>
      </c>
    </row>
    <row r="227" spans="27:40" ht="47.25" x14ac:dyDescent="0.25">
      <c r="AA227" s="38" t="s">
        <v>122</v>
      </c>
      <c r="AB227" s="39">
        <v>1</v>
      </c>
    </row>
    <row r="228" spans="27:40" x14ac:dyDescent="0.2">
      <c r="AA228" t="s">
        <v>14</v>
      </c>
      <c r="AB228">
        <v>0</v>
      </c>
      <c r="AD228" t="s">
        <v>106</v>
      </c>
      <c r="AF228" s="33">
        <f>O12</f>
        <v>0</v>
      </c>
    </row>
    <row r="229" spans="27:40" ht="15.75" x14ac:dyDescent="0.25">
      <c r="AA229" s="31" t="s">
        <v>100</v>
      </c>
      <c r="AB229" s="36" t="e">
        <f>IF(AB230*AB231&gt;0,ROUND(AB230/AB231,2),0)</f>
        <v>#DIV/0!</v>
      </c>
      <c r="AC229" s="37">
        <f>IF(ISNUMBER(AB229),AB229*100,0)</f>
        <v>0</v>
      </c>
      <c r="AD229" t="s">
        <v>101</v>
      </c>
      <c r="AE229" t="s">
        <v>102</v>
      </c>
      <c r="AF229" s="33">
        <f>O14</f>
        <v>0</v>
      </c>
    </row>
    <row r="230" spans="27:40" x14ac:dyDescent="0.2">
      <c r="AA230" s="32" t="s">
        <v>99</v>
      </c>
      <c r="AB230" s="35" t="e">
        <f>ROUND(AF232/AF231*2.5/AF228*1000,0)</f>
        <v>#DIV/0!</v>
      </c>
      <c r="AE230" t="s">
        <v>103</v>
      </c>
      <c r="AF230" s="33">
        <f>S14</f>
        <v>0</v>
      </c>
    </row>
    <row r="231" spans="27:40" x14ac:dyDescent="0.2">
      <c r="AA231" s="32" t="s">
        <v>98</v>
      </c>
      <c r="AB231" s="35">
        <f>IF(ISNUMBER(AB232),TRUNC(AB232,0),0)</f>
        <v>0</v>
      </c>
      <c r="AE231" t="s">
        <v>104</v>
      </c>
      <c r="AF231" t="e">
        <f>O15/O12</f>
        <v>#DIV/0!</v>
      </c>
    </row>
    <row r="232" spans="27:40" x14ac:dyDescent="0.2">
      <c r="AA232" s="32" t="s">
        <v>97</v>
      </c>
      <c r="AB232" s="35">
        <f>IF(O25="Extravilán",IF(O27="rovinatý",VLOOKUP(O28,AB236:AF243,3,FALSE),IF(O27="pahorkovitý",VLOOKUP(O28,AB236:AF243,4,FALSE),IF(O27="hornatý",VLOOKUP(O28,AB236:AF243,5,FALSE)))),IF(ISNUMBER(FIND("Intravilán",O25)),VLOOKUP(O28,AB236:AF243,2,FALSE),0))</f>
        <v>0</v>
      </c>
      <c r="AD232" t="s">
        <v>105</v>
      </c>
      <c r="AF232" s="34">
        <f>O10</f>
        <v>0</v>
      </c>
    </row>
    <row r="233" spans="27:40" ht="13.5" thickBot="1" x14ac:dyDescent="0.25"/>
    <row r="234" spans="27:40" ht="34.5" x14ac:dyDescent="0.25">
      <c r="AB234" s="57" t="s">
        <v>154</v>
      </c>
      <c r="AC234" s="26" t="s">
        <v>93</v>
      </c>
      <c r="AD234" s="26" t="s">
        <v>43</v>
      </c>
      <c r="AE234" s="26"/>
      <c r="AF234" s="27"/>
      <c r="AJ234" s="51" t="s">
        <v>150</v>
      </c>
      <c r="AK234" s="40" t="s">
        <v>93</v>
      </c>
      <c r="AL234" s="40" t="s">
        <v>43</v>
      </c>
      <c r="AM234" s="40"/>
      <c r="AN234" s="41"/>
    </row>
    <row r="235" spans="27:40" ht="15" x14ac:dyDescent="0.25">
      <c r="AA235" s="19"/>
      <c r="AB235" s="28"/>
      <c r="AC235" s="23"/>
      <c r="AD235" s="24" t="s">
        <v>94</v>
      </c>
      <c r="AE235" s="24" t="s">
        <v>95</v>
      </c>
      <c r="AF235" s="29" t="s">
        <v>96</v>
      </c>
      <c r="AJ235" s="42"/>
      <c r="AK235" s="43"/>
      <c r="AL235" s="44" t="s">
        <v>94</v>
      </c>
      <c r="AM235" s="44" t="s">
        <v>95</v>
      </c>
      <c r="AN235" s="45" t="s">
        <v>96</v>
      </c>
    </row>
    <row r="236" spans="27:40" ht="15" x14ac:dyDescent="0.25">
      <c r="AA236" s="19"/>
      <c r="AB236" s="28" t="s">
        <v>44</v>
      </c>
      <c r="AC236" s="25">
        <f>(0.99*AE248+365)*2.5*1.25*1000</f>
        <v>8454253.7125000022</v>
      </c>
      <c r="AD236" s="25">
        <f t="shared" ref="AD236:AF242" si="0">(0.99*AF248+365)*2.5*1.25*1000</f>
        <v>7235315.59375</v>
      </c>
      <c r="AE236" s="25">
        <f t="shared" si="0"/>
        <v>7540050.1234374987</v>
      </c>
      <c r="AF236" s="25">
        <f t="shared" si="0"/>
        <v>7844784.6531249993</v>
      </c>
      <c r="AJ236" s="42" t="s">
        <v>44</v>
      </c>
      <c r="AK236" s="46">
        <v>5949375</v>
      </c>
      <c r="AL236" s="46">
        <v>4957812.5</v>
      </c>
      <c r="AM236" s="46">
        <f t="shared" ref="AM236:AM242" si="1">(AL236+AN236)/2</f>
        <v>5205703.125</v>
      </c>
      <c r="AN236" s="47">
        <v>5453593.75</v>
      </c>
    </row>
    <row r="237" spans="27:40" ht="15" x14ac:dyDescent="0.25">
      <c r="AB237" s="28" t="s">
        <v>50</v>
      </c>
      <c r="AC237" s="25">
        <f t="shared" ref="AC237:AC242" si="2">(0.99*AE249+365)*2.5*1.25*1000</f>
        <v>8454253.7125000022</v>
      </c>
      <c r="AD237" s="25">
        <f t="shared" si="0"/>
        <v>7235315.59375</v>
      </c>
      <c r="AE237" s="25">
        <f t="shared" si="0"/>
        <v>7540050.1234374987</v>
      </c>
      <c r="AF237" s="25">
        <f t="shared" si="0"/>
        <v>7844784.6531249993</v>
      </c>
      <c r="AJ237" s="42" t="s">
        <v>50</v>
      </c>
      <c r="AK237" s="46">
        <f>AK236</f>
        <v>5949375</v>
      </c>
      <c r="AL237" s="46">
        <f>AL236</f>
        <v>4957812.5</v>
      </c>
      <c r="AM237" s="46">
        <f t="shared" si="1"/>
        <v>5205703.125</v>
      </c>
      <c r="AN237" s="47">
        <f>AN236</f>
        <v>5453593.75</v>
      </c>
    </row>
    <row r="238" spans="27:40" ht="15" x14ac:dyDescent="0.25">
      <c r="AB238" s="28" t="s">
        <v>56</v>
      </c>
      <c r="AC238" s="25">
        <f t="shared" si="2"/>
        <v>8625807.9662499987</v>
      </c>
      <c r="AD238" s="25">
        <f t="shared" si="0"/>
        <v>7379782.3337500002</v>
      </c>
      <c r="AE238" s="25">
        <f t="shared" si="0"/>
        <v>7691288.7418749975</v>
      </c>
      <c r="AF238" s="25">
        <f t="shared" si="0"/>
        <v>8002795.1499999985</v>
      </c>
      <c r="AJ238" s="42" t="s">
        <v>56</v>
      </c>
      <c r="AK238" s="46">
        <v>6068175</v>
      </c>
      <c r="AL238" s="46">
        <v>5056812.5</v>
      </c>
      <c r="AM238" s="46">
        <f t="shared" si="1"/>
        <v>5309653.125</v>
      </c>
      <c r="AN238" s="47">
        <v>5562493.75</v>
      </c>
    </row>
    <row r="239" spans="27:40" ht="15" x14ac:dyDescent="0.25">
      <c r="AB239" s="28" t="s">
        <v>54</v>
      </c>
      <c r="AC239" s="25">
        <f t="shared" si="2"/>
        <v>7560365.7587499991</v>
      </c>
      <c r="AD239" s="25">
        <f t="shared" si="0"/>
        <v>6490408.9656250002</v>
      </c>
      <c r="AE239" s="25">
        <f t="shared" si="0"/>
        <v>6759026.8103125002</v>
      </c>
      <c r="AF239" s="25">
        <f t="shared" si="0"/>
        <v>7027644.6550000003</v>
      </c>
      <c r="AJ239" s="42" t="s">
        <v>54</v>
      </c>
      <c r="AK239" s="46">
        <v>5336812.5</v>
      </c>
      <c r="AL239" s="46">
        <v>4447343.75</v>
      </c>
      <c r="AM239" s="46">
        <f t="shared" si="1"/>
        <v>4669710.9375</v>
      </c>
      <c r="AN239" s="47">
        <v>4892078.125</v>
      </c>
    </row>
    <row r="240" spans="27:40" ht="15" x14ac:dyDescent="0.25">
      <c r="AB240" s="28" t="s">
        <v>60</v>
      </c>
      <c r="AC240" s="25">
        <f t="shared" si="2"/>
        <v>6567156.9212499997</v>
      </c>
      <c r="AD240" s="25">
        <f t="shared" si="0"/>
        <v>5664239.7962499997</v>
      </c>
      <c r="AE240" s="25">
        <f t="shared" si="0"/>
        <v>5889969.0774999997</v>
      </c>
      <c r="AF240" s="25">
        <f t="shared" si="0"/>
        <v>6115698.3587499997</v>
      </c>
      <c r="AJ240" s="42" t="s">
        <v>60</v>
      </c>
      <c r="AK240" s="46">
        <v>4657425</v>
      </c>
      <c r="AL240" s="46">
        <v>3881187.5</v>
      </c>
      <c r="AM240" s="46">
        <f t="shared" si="1"/>
        <v>4075246.875</v>
      </c>
      <c r="AN240" s="47">
        <v>4269306.25</v>
      </c>
    </row>
    <row r="241" spans="27:46" ht="15" x14ac:dyDescent="0.25">
      <c r="AB241" s="28" t="s">
        <v>63</v>
      </c>
      <c r="AC241" s="25">
        <f t="shared" si="2"/>
        <v>6567156.9212499997</v>
      </c>
      <c r="AD241" s="25">
        <f t="shared" si="0"/>
        <v>5664239.7962499997</v>
      </c>
      <c r="AE241" s="25">
        <f t="shared" si="0"/>
        <v>5889969.0774999997</v>
      </c>
      <c r="AF241" s="25">
        <f t="shared" si="0"/>
        <v>6115698.3587499997</v>
      </c>
      <c r="AJ241" s="42" t="s">
        <v>63</v>
      </c>
      <c r="AK241" s="46">
        <f>AK240</f>
        <v>4657425</v>
      </c>
      <c r="AL241" s="46">
        <f>AL240</f>
        <v>3881187.5</v>
      </c>
      <c r="AM241" s="46">
        <f t="shared" si="1"/>
        <v>4075246.875</v>
      </c>
      <c r="AN241" s="47">
        <f>AN240</f>
        <v>4269306.25</v>
      </c>
    </row>
    <row r="242" spans="27:46" ht="15.75" thickBot="1" x14ac:dyDescent="0.3">
      <c r="AB242" s="30" t="s">
        <v>67</v>
      </c>
      <c r="AC242" s="25">
        <f t="shared" si="2"/>
        <v>6567156.9212499997</v>
      </c>
      <c r="AD242" s="25">
        <f t="shared" si="0"/>
        <v>5664239.7962499997</v>
      </c>
      <c r="AE242" s="25">
        <f t="shared" si="0"/>
        <v>5889969.0774999997</v>
      </c>
      <c r="AF242" s="25">
        <f t="shared" si="0"/>
        <v>6115698.3587499997</v>
      </c>
      <c r="AJ242" s="48" t="s">
        <v>67</v>
      </c>
      <c r="AK242" s="49">
        <f>AK240</f>
        <v>4657425</v>
      </c>
      <c r="AL242" s="49">
        <f>AL240</f>
        <v>3881187.5</v>
      </c>
      <c r="AM242" s="49">
        <f t="shared" si="1"/>
        <v>4075246.875</v>
      </c>
      <c r="AN242" s="50">
        <f>AN240</f>
        <v>4269306.25</v>
      </c>
    </row>
    <row r="243" spans="27:46" ht="15" x14ac:dyDescent="0.25">
      <c r="AB243" s="68" t="s">
        <v>147</v>
      </c>
      <c r="AC243" s="69" t="s">
        <v>148</v>
      </c>
      <c r="AD243" s="69">
        <f>25000*1.206*1.21</f>
        <v>36481.5</v>
      </c>
      <c r="AE243" s="69">
        <f>AD243/100</f>
        <v>364.815</v>
      </c>
      <c r="AF243" s="69" t="s">
        <v>149</v>
      </c>
      <c r="AJ243" s="55"/>
      <c r="AK243" s="56"/>
      <c r="AL243" s="56"/>
      <c r="AM243" s="56"/>
      <c r="AN243" s="56"/>
    </row>
    <row r="244" spans="27:46" ht="13.5" thickBot="1" x14ac:dyDescent="0.25"/>
    <row r="245" spans="27:46" ht="16.5" thickBot="1" x14ac:dyDescent="0.25">
      <c r="AA245" s="80" t="s">
        <v>121</v>
      </c>
      <c r="AB245" s="81"/>
    </row>
    <row r="246" spans="27:46" ht="36.75" x14ac:dyDescent="0.25">
      <c r="AD246" s="57" t="s">
        <v>153</v>
      </c>
      <c r="AE246" s="58" t="s">
        <v>93</v>
      </c>
      <c r="AF246" s="58" t="s">
        <v>43</v>
      </c>
      <c r="AG246" s="58"/>
      <c r="AH246" s="59"/>
      <c r="AJ246" s="70" t="s">
        <v>152</v>
      </c>
      <c r="AK246" s="66" t="s">
        <v>93</v>
      </c>
      <c r="AL246" s="66" t="s">
        <v>43</v>
      </c>
      <c r="AM246" s="66"/>
      <c r="AN246" s="67"/>
      <c r="AP246" s="70" t="s">
        <v>151</v>
      </c>
      <c r="AQ246" s="66" t="s">
        <v>93</v>
      </c>
      <c r="AR246" s="66" t="s">
        <v>43</v>
      </c>
      <c r="AS246" s="66"/>
      <c r="AT246" s="67"/>
    </row>
    <row r="247" spans="27:46" ht="15" x14ac:dyDescent="0.25">
      <c r="AD247" s="28"/>
      <c r="AE247" s="25"/>
      <c r="AF247" s="25" t="s">
        <v>94</v>
      </c>
      <c r="AG247" s="25" t="s">
        <v>95</v>
      </c>
      <c r="AH247" s="60" t="s">
        <v>96</v>
      </c>
      <c r="AJ247" s="42"/>
      <c r="AK247" s="46"/>
      <c r="AL247" s="46" t="s">
        <v>94</v>
      </c>
      <c r="AM247" s="46" t="s">
        <v>95</v>
      </c>
      <c r="AN247" s="47" t="s">
        <v>96</v>
      </c>
      <c r="AP247" s="42"/>
      <c r="AQ247" s="46"/>
      <c r="AR247" s="46" t="s">
        <v>94</v>
      </c>
      <c r="AS247" s="46" t="s">
        <v>95</v>
      </c>
      <c r="AT247" s="47" t="s">
        <v>96</v>
      </c>
    </row>
    <row r="248" spans="27:46" x14ac:dyDescent="0.2">
      <c r="AD248" s="61" t="s">
        <v>44</v>
      </c>
      <c r="AE248" s="23">
        <f>1.206*AK248</f>
        <v>2364.0012000000002</v>
      </c>
      <c r="AF248" s="23">
        <f>1.206*AL248</f>
        <v>1970.001</v>
      </c>
      <c r="AG248" s="23">
        <f>(AF248+AH248)/2</f>
        <v>2068.5010499999999</v>
      </c>
      <c r="AH248" s="62">
        <f>1.206*AN248</f>
        <v>2167.0011</v>
      </c>
      <c r="AJ248" s="61" t="s">
        <v>44</v>
      </c>
      <c r="AK248" s="23">
        <f t="shared" ref="AK248:AK254" si="3">1.21*AQ248</f>
        <v>1960.2</v>
      </c>
      <c r="AL248" s="23">
        <f t="shared" ref="AL248:AL254" si="4">1.21*AR248</f>
        <v>1633.5</v>
      </c>
      <c r="AM248" s="23">
        <f t="shared" ref="AM248:AM254" si="5">1.21*AS248</f>
        <v>1715.175</v>
      </c>
      <c r="AN248" s="23">
        <f t="shared" ref="AN248:AN254" si="6">1.21*AT248</f>
        <v>1796.85</v>
      </c>
      <c r="AP248" s="61" t="s">
        <v>44</v>
      </c>
      <c r="AQ248" s="23">
        <v>1620</v>
      </c>
      <c r="AR248" s="23">
        <v>1350</v>
      </c>
      <c r="AS248" s="23">
        <f>(AR248+AT248)/2</f>
        <v>1417.5</v>
      </c>
      <c r="AT248" s="62">
        <v>1485</v>
      </c>
    </row>
    <row r="249" spans="27:46" x14ac:dyDescent="0.2">
      <c r="AD249" s="61" t="s">
        <v>50</v>
      </c>
      <c r="AE249" s="23">
        <f>AE248</f>
        <v>2364.0012000000002</v>
      </c>
      <c r="AF249" s="23">
        <f>AF248</f>
        <v>1970.001</v>
      </c>
      <c r="AG249" s="23">
        <f t="shared" ref="AG249:AG254" si="7">(AF249+AH249)/2</f>
        <v>2068.5010499999999</v>
      </c>
      <c r="AH249" s="62">
        <f>AH248</f>
        <v>2167.0011</v>
      </c>
      <c r="AJ249" s="61" t="s">
        <v>50</v>
      </c>
      <c r="AK249" s="23">
        <f t="shared" si="3"/>
        <v>1960.2</v>
      </c>
      <c r="AL249" s="23">
        <f t="shared" si="4"/>
        <v>1633.5</v>
      </c>
      <c r="AM249" s="23">
        <f t="shared" si="5"/>
        <v>1715.175</v>
      </c>
      <c r="AN249" s="23">
        <f t="shared" si="6"/>
        <v>1796.85</v>
      </c>
      <c r="AP249" s="61" t="s">
        <v>50</v>
      </c>
      <c r="AQ249" s="23">
        <f>AQ248</f>
        <v>1620</v>
      </c>
      <c r="AR249" s="23">
        <f>AR248</f>
        <v>1350</v>
      </c>
      <c r="AS249" s="23">
        <f t="shared" ref="AS249:AS254" si="8">(AR249+AT249)/2</f>
        <v>1417.5</v>
      </c>
      <c r="AT249" s="62">
        <f>AT248</f>
        <v>1485</v>
      </c>
    </row>
    <row r="250" spans="27:46" x14ac:dyDescent="0.2">
      <c r="AD250" s="61" t="s">
        <v>56</v>
      </c>
      <c r="AE250" s="23">
        <f t="shared" ref="AE250:AF252" si="9">1.206*AK250</f>
        <v>2419.4530799999998</v>
      </c>
      <c r="AF250" s="23">
        <f t="shared" si="9"/>
        <v>2016.69732</v>
      </c>
      <c r="AG250" s="23">
        <f t="shared" si="7"/>
        <v>2117.3862599999998</v>
      </c>
      <c r="AH250" s="62">
        <f>1.206*AN250</f>
        <v>2218.0751999999998</v>
      </c>
      <c r="AJ250" s="61" t="s">
        <v>56</v>
      </c>
      <c r="AK250" s="23">
        <f t="shared" si="3"/>
        <v>2006.1799999999998</v>
      </c>
      <c r="AL250" s="23">
        <f t="shared" si="4"/>
        <v>1672.22</v>
      </c>
      <c r="AM250" s="23">
        <f t="shared" si="5"/>
        <v>1755.71</v>
      </c>
      <c r="AN250" s="23">
        <f t="shared" si="6"/>
        <v>1839.2</v>
      </c>
      <c r="AP250" s="61" t="s">
        <v>56</v>
      </c>
      <c r="AQ250" s="23">
        <v>1658</v>
      </c>
      <c r="AR250" s="23">
        <v>1382</v>
      </c>
      <c r="AS250" s="23">
        <f t="shared" si="8"/>
        <v>1451</v>
      </c>
      <c r="AT250" s="62">
        <v>1520</v>
      </c>
    </row>
    <row r="251" spans="27:46" x14ac:dyDescent="0.2">
      <c r="AD251" s="61" t="s">
        <v>54</v>
      </c>
      <c r="AE251" s="23">
        <f t="shared" si="9"/>
        <v>2075.06772</v>
      </c>
      <c r="AF251" s="23">
        <f t="shared" si="9"/>
        <v>1729.2230999999999</v>
      </c>
      <c r="AG251" s="23">
        <f t="shared" si="7"/>
        <v>1816.04907</v>
      </c>
      <c r="AH251" s="62">
        <f>1.206*AN251</f>
        <v>1902.8750399999999</v>
      </c>
      <c r="AJ251" s="61" t="s">
        <v>54</v>
      </c>
      <c r="AK251" s="23">
        <f t="shared" si="3"/>
        <v>1720.62</v>
      </c>
      <c r="AL251" s="23">
        <f t="shared" si="4"/>
        <v>1433.85</v>
      </c>
      <c r="AM251" s="23">
        <f t="shared" si="5"/>
        <v>1505.845</v>
      </c>
      <c r="AN251" s="23">
        <f t="shared" si="6"/>
        <v>1577.84</v>
      </c>
      <c r="AP251" s="61" t="s">
        <v>54</v>
      </c>
      <c r="AQ251" s="23">
        <v>1422</v>
      </c>
      <c r="AR251" s="23">
        <v>1185</v>
      </c>
      <c r="AS251" s="23">
        <f t="shared" si="8"/>
        <v>1244.5</v>
      </c>
      <c r="AT251" s="62">
        <v>1304</v>
      </c>
    </row>
    <row r="252" spans="27:46" x14ac:dyDescent="0.2">
      <c r="AD252" s="61" t="s">
        <v>60</v>
      </c>
      <c r="AE252" s="23">
        <f t="shared" si="9"/>
        <v>1754.0305199999998</v>
      </c>
      <c r="AF252" s="23">
        <f t="shared" si="9"/>
        <v>1462.1785199999999</v>
      </c>
      <c r="AG252" s="23">
        <f t="shared" si="7"/>
        <v>1535.1415200000001</v>
      </c>
      <c r="AH252" s="62">
        <f>1.206*AN252</f>
        <v>1608.1045200000001</v>
      </c>
      <c r="AJ252" s="61" t="s">
        <v>60</v>
      </c>
      <c r="AK252" s="23">
        <f t="shared" si="3"/>
        <v>1454.4199999999998</v>
      </c>
      <c r="AL252" s="23">
        <f t="shared" si="4"/>
        <v>1212.42</v>
      </c>
      <c r="AM252" s="23">
        <f t="shared" si="5"/>
        <v>1272.92</v>
      </c>
      <c r="AN252" s="23">
        <f t="shared" si="6"/>
        <v>1333.42</v>
      </c>
      <c r="AP252" s="61" t="s">
        <v>60</v>
      </c>
      <c r="AQ252" s="23">
        <v>1202</v>
      </c>
      <c r="AR252" s="23">
        <v>1002</v>
      </c>
      <c r="AS252" s="23">
        <f t="shared" si="8"/>
        <v>1052</v>
      </c>
      <c r="AT252" s="62">
        <v>1102</v>
      </c>
    </row>
    <row r="253" spans="27:46" x14ac:dyDescent="0.2">
      <c r="AD253" s="61" t="s">
        <v>63</v>
      </c>
      <c r="AE253" s="23">
        <f>AE252</f>
        <v>1754.0305199999998</v>
      </c>
      <c r="AF253" s="23">
        <f>AF252</f>
        <v>1462.1785199999999</v>
      </c>
      <c r="AG253" s="23">
        <f t="shared" si="7"/>
        <v>1535.1415200000001</v>
      </c>
      <c r="AH253" s="62">
        <f>AH252</f>
        <v>1608.1045200000001</v>
      </c>
      <c r="AJ253" s="61" t="s">
        <v>63</v>
      </c>
      <c r="AK253" s="23">
        <f t="shared" si="3"/>
        <v>1454.4199999999998</v>
      </c>
      <c r="AL253" s="23">
        <f t="shared" si="4"/>
        <v>1212.42</v>
      </c>
      <c r="AM253" s="23">
        <f t="shared" si="5"/>
        <v>1272.92</v>
      </c>
      <c r="AN253" s="23">
        <f t="shared" si="6"/>
        <v>1333.42</v>
      </c>
      <c r="AP253" s="61" t="s">
        <v>63</v>
      </c>
      <c r="AQ253" s="23">
        <f>AQ252</f>
        <v>1202</v>
      </c>
      <c r="AR253" s="23">
        <f>AR252</f>
        <v>1002</v>
      </c>
      <c r="AS253" s="23">
        <f t="shared" si="8"/>
        <v>1052</v>
      </c>
      <c r="AT253" s="62">
        <f>AT252</f>
        <v>1102</v>
      </c>
    </row>
    <row r="254" spans="27:46" ht="13.5" thickBot="1" x14ac:dyDescent="0.25">
      <c r="AD254" s="63" t="s">
        <v>67</v>
      </c>
      <c r="AE254" s="64">
        <f>AE252</f>
        <v>1754.0305199999998</v>
      </c>
      <c r="AF254" s="64">
        <f>AF252</f>
        <v>1462.1785199999999</v>
      </c>
      <c r="AG254" s="64">
        <f t="shared" si="7"/>
        <v>1535.1415200000001</v>
      </c>
      <c r="AH254" s="65">
        <f>AH252</f>
        <v>1608.1045200000001</v>
      </c>
      <c r="AJ254" s="63" t="s">
        <v>67</v>
      </c>
      <c r="AK254" s="23">
        <f t="shared" si="3"/>
        <v>1454.4199999999998</v>
      </c>
      <c r="AL254" s="23">
        <f t="shared" si="4"/>
        <v>1212.42</v>
      </c>
      <c r="AM254" s="23">
        <f t="shared" si="5"/>
        <v>1272.92</v>
      </c>
      <c r="AN254" s="23">
        <f t="shared" si="6"/>
        <v>1333.42</v>
      </c>
      <c r="AP254" s="63" t="s">
        <v>67</v>
      </c>
      <c r="AQ254" s="64">
        <f>AQ252</f>
        <v>1202</v>
      </c>
      <c r="AR254" s="64">
        <f>AR252</f>
        <v>1002</v>
      </c>
      <c r="AS254" s="64">
        <f t="shared" si="8"/>
        <v>1052</v>
      </c>
      <c r="AT254" s="65">
        <f>AT252</f>
        <v>1102</v>
      </c>
    </row>
    <row r="255" spans="27:46" ht="15" x14ac:dyDescent="0.2">
      <c r="AC255" s="52" t="s">
        <v>141</v>
      </c>
    </row>
    <row r="256" spans="27:46" ht="15" x14ac:dyDescent="0.2">
      <c r="AC256" s="52" t="s">
        <v>142</v>
      </c>
    </row>
    <row r="257" spans="29:29" ht="15" x14ac:dyDescent="0.25">
      <c r="AC257" s="53" t="s">
        <v>143</v>
      </c>
    </row>
  </sheetData>
  <sheetProtection algorithmName="SHA-512" hashValue="4b2isuh1AjPg/bFRlN8Ifwb/TnpL2D232jMZCyqHp4+7PW0nUmx6Q7F7J8b6PEQxvbMFjN8UXllfJ4b/OyDJTw==" saltValue="6GHwH5uI4wqiUmF89b+JGw==" spinCount="100000" sheet="1" objects="1" scenarios="1"/>
  <dataConsolidate/>
  <mergeCells count="114">
    <mergeCell ref="AA157:AA158"/>
    <mergeCell ref="O7:V7"/>
    <mergeCell ref="A30:F30"/>
    <mergeCell ref="G29:N29"/>
    <mergeCell ref="O19:V19"/>
    <mergeCell ref="O16:V16"/>
    <mergeCell ref="A22:N22"/>
    <mergeCell ref="O22:V22"/>
    <mergeCell ref="A1:V1"/>
    <mergeCell ref="G41:N41"/>
    <mergeCell ref="A38:F38"/>
    <mergeCell ref="O30:V30"/>
    <mergeCell ref="O17:V17"/>
    <mergeCell ref="A31:F31"/>
    <mergeCell ref="C3:V3"/>
    <mergeCell ref="A2:V2"/>
    <mergeCell ref="A47:F47"/>
    <mergeCell ref="G47:N47"/>
    <mergeCell ref="O47:V47"/>
    <mergeCell ref="O33:V33"/>
    <mergeCell ref="O38:V38"/>
    <mergeCell ref="A3:B3"/>
    <mergeCell ref="O8:V8"/>
    <mergeCell ref="O6:V6"/>
    <mergeCell ref="A4:V4"/>
    <mergeCell ref="A5:V5"/>
    <mergeCell ref="A7:N7"/>
    <mergeCell ref="A8:N8"/>
    <mergeCell ref="A6:N6"/>
    <mergeCell ref="A43:F43"/>
    <mergeCell ref="A40:F40"/>
    <mergeCell ref="G40:N40"/>
    <mergeCell ref="O11:V11"/>
    <mergeCell ref="S13:V13"/>
    <mergeCell ref="O12:V12"/>
    <mergeCell ref="A16:N16"/>
    <mergeCell ref="S14:V14"/>
    <mergeCell ref="A39:F39"/>
    <mergeCell ref="G39:N39"/>
    <mergeCell ref="O35:V35"/>
    <mergeCell ref="O34:V34"/>
    <mergeCell ref="A36:F36"/>
    <mergeCell ref="O36:V36"/>
    <mergeCell ref="A41:F41"/>
    <mergeCell ref="A42:F42"/>
    <mergeCell ref="O9:V9"/>
    <mergeCell ref="A9:N9"/>
    <mergeCell ref="O27:V27"/>
    <mergeCell ref="O29:V29"/>
    <mergeCell ref="A21:N21"/>
    <mergeCell ref="O21:V21"/>
    <mergeCell ref="O25:V25"/>
    <mergeCell ref="A17:N17"/>
    <mergeCell ref="O18:V18"/>
    <mergeCell ref="G33:N33"/>
    <mergeCell ref="O39:V39"/>
    <mergeCell ref="O48:V48"/>
    <mergeCell ref="A44:F44"/>
    <mergeCell ref="A25:N25"/>
    <mergeCell ref="A34:F34"/>
    <mergeCell ref="A45:F45"/>
    <mergeCell ref="O45:V45"/>
    <mergeCell ref="G31:N31"/>
    <mergeCell ref="G30:N30"/>
    <mergeCell ref="A29:F29"/>
    <mergeCell ref="A33:F33"/>
    <mergeCell ref="O14:R14"/>
    <mergeCell ref="O15:V15"/>
    <mergeCell ref="A18:N18"/>
    <mergeCell ref="A46:F46"/>
    <mergeCell ref="G46:N46"/>
    <mergeCell ref="O46:V46"/>
    <mergeCell ref="A10:N10"/>
    <mergeCell ref="A48:N48"/>
    <mergeCell ref="A19:N19"/>
    <mergeCell ref="A35:F35"/>
    <mergeCell ref="O41:V41"/>
    <mergeCell ref="O40:V40"/>
    <mergeCell ref="G37:N37"/>
    <mergeCell ref="G38:N38"/>
    <mergeCell ref="O10:V10"/>
    <mergeCell ref="A26:N26"/>
    <mergeCell ref="O26:V26"/>
    <mergeCell ref="A24:N24"/>
    <mergeCell ref="A27:N27"/>
    <mergeCell ref="O31:V31"/>
    <mergeCell ref="A23:N23"/>
    <mergeCell ref="O23:V23"/>
    <mergeCell ref="A12:N12"/>
    <mergeCell ref="O28:V28"/>
    <mergeCell ref="A11:N11"/>
    <mergeCell ref="AA245:AB245"/>
    <mergeCell ref="G36:M36"/>
    <mergeCell ref="O37:V37"/>
    <mergeCell ref="O42:V42"/>
    <mergeCell ref="G42:N42"/>
    <mergeCell ref="O43:V43"/>
    <mergeCell ref="G45:N45"/>
    <mergeCell ref="O44:V44"/>
    <mergeCell ref="G43:N43"/>
    <mergeCell ref="A20:N20"/>
    <mergeCell ref="O20:V20"/>
    <mergeCell ref="O24:V24"/>
    <mergeCell ref="G44:N44"/>
    <mergeCell ref="G35:M35"/>
    <mergeCell ref="A28:N28"/>
    <mergeCell ref="O32:V32"/>
    <mergeCell ref="G32:N32"/>
    <mergeCell ref="A37:F37"/>
    <mergeCell ref="G34:M34"/>
    <mergeCell ref="A32:F32"/>
    <mergeCell ref="O13:R13"/>
    <mergeCell ref="A13:N14"/>
    <mergeCell ref="A15:N15"/>
  </mergeCells>
  <phoneticPr fontId="0" type="noConversion"/>
  <conditionalFormatting sqref="C3:V3">
    <cfRule type="cellIs" dxfId="16" priority="290" stopIfTrue="1" operator="notEqual">
      <formula>"vyberte ze seznamu"</formula>
    </cfRule>
    <cfRule type="cellIs" dxfId="15" priority="291" stopIfTrue="1" operator="equal">
      <formula>"vyberte ze seznamu"</formula>
    </cfRule>
  </conditionalFormatting>
  <conditionalFormatting sqref="G34:G36">
    <cfRule type="containsText" dxfId="14" priority="23" stopIfTrue="1" operator="containsText" text="vyberte ze seznamu">
      <formula>NOT(ISERROR(SEARCH("vyberte ze seznamu",G34)))</formula>
    </cfRule>
    <cfRule type="cellIs" dxfId="13" priority="24" stopIfTrue="1" operator="notEqual">
      <formula>"vyberte ze seznamu"</formula>
    </cfRule>
  </conditionalFormatting>
  <conditionalFormatting sqref="G30:N30">
    <cfRule type="containsText" dxfId="12" priority="61" stopIfTrue="1" operator="containsText" text="vyberte ze seznamu">
      <formula>NOT(ISERROR(SEARCH("vyberte ze seznamu",G30)))</formula>
    </cfRule>
    <cfRule type="containsText" dxfId="11" priority="62" stopIfTrue="1" operator="containsText" text="vyberte ze seznamu">
      <formula>NOT(ISERROR(SEARCH("vyberte ze seznamu",G30)))</formula>
    </cfRule>
  </conditionalFormatting>
  <conditionalFormatting sqref="G31:N31">
    <cfRule type="containsText" dxfId="10" priority="60" stopIfTrue="1" operator="containsText" text="vyberte ze seznamu">
      <formula>NOT(ISERROR(SEARCH("vyberte ze seznamu",G31)))</formula>
    </cfRule>
  </conditionalFormatting>
  <conditionalFormatting sqref="G32:N33">
    <cfRule type="containsText" dxfId="9" priority="59" stopIfTrue="1" operator="containsText" text="vyberte ze seznamu">
      <formula>NOT(ISERROR(SEARCH("vyberte ze seznamu",G32)))</formula>
    </cfRule>
  </conditionalFormatting>
  <conditionalFormatting sqref="G40:N45 G47">
    <cfRule type="containsText" dxfId="8" priority="9" stopIfTrue="1" operator="containsText" text="vyberte ze seznamu">
      <formula>NOT(ISERROR(SEARCH("vyberte ze seznamu",G40)))</formula>
    </cfRule>
    <cfRule type="cellIs" dxfId="7" priority="10" stopIfTrue="1" operator="notEqual">
      <formula>"vyberte ze seznamu"</formula>
    </cfRule>
  </conditionalFormatting>
  <conditionalFormatting sqref="N34:N36">
    <cfRule type="cellIs" dxfId="6" priority="11" stopIfTrue="1" operator="equal">
      <formula>"počet obyvatel"</formula>
    </cfRule>
    <cfRule type="containsText" dxfId="5" priority="12" stopIfTrue="1" operator="containsText" text="vyberte ze seznamu">
      <formula>NOT(ISERROR(SEARCH("vyberte ze seznamu",N34)))</formula>
    </cfRule>
    <cfRule type="cellIs" dxfId="4" priority="13" stopIfTrue="1" operator="notEqual">
      <formula>"vyberte ze seznamu"</formula>
    </cfRule>
  </conditionalFormatting>
  <conditionalFormatting sqref="O7:O8 O24:O28">
    <cfRule type="cellIs" dxfId="3" priority="287" stopIfTrue="1" operator="notEqual">
      <formula>"vyberte ze seznamu"</formula>
    </cfRule>
  </conditionalFormatting>
  <conditionalFormatting sqref="O6:V8 O24:V25 O26 O27:V28">
    <cfRule type="cellIs" dxfId="2" priority="289" stopIfTrue="1" operator="equal">
      <formula>"vyberte ze seznamu"</formula>
    </cfRule>
  </conditionalFormatting>
  <conditionalFormatting sqref="O20:V23">
    <cfRule type="cellIs" dxfId="1" priority="25" stopIfTrue="1" operator="notEqual">
      <formula>"vyberte ze seznamu"</formula>
    </cfRule>
  </conditionalFormatting>
  <conditionalFormatting sqref="AA25:AH25">
    <cfRule type="cellIs" dxfId="0" priority="1" stopIfTrue="1" operator="notEqual">
      <formula>"vyberte ze seznamu"</formula>
    </cfRule>
  </conditionalFormatting>
  <dataValidations count="21">
    <dataValidation type="list" allowBlank="1" showInputMessage="1" showErrorMessage="1" sqref="G40:N42 G34:G36 H45:N45 G45 G47" xr:uid="{00000000-0002-0000-0000-000000000000}">
      <formula1>"vyberte ze seznamu,ANO,NE"</formula1>
    </dataValidation>
    <dataValidation type="list" allowBlank="1" showDropDown="1" showInputMessage="1" showErrorMessage="1" sqref="G40:N42 G34:G36 H45:N45 G45 G47" xr:uid="{00000000-0002-0000-0000-000001000000}">
      <mc:AlternateContent xmlns:x12ac="http://schemas.microsoft.com/office/spreadsheetml/2011/1/ac" xmlns:mc="http://schemas.openxmlformats.org/markup-compatibility/2006">
        <mc:Choice Requires="x12ac">
          <x12ac:list>vyberte ze seznamu,"rekonstrukce chodníku súpravou a alespoň 1,5m s případným zúžením na výjimku","výstavba nového chodníku s úpravou na alespoň 1,5m s případným zúžením na výjimku"</x12ac:list>
        </mc:Choice>
        <mc:Fallback>
          <formula1>"vyberte ze seznamu,rekonstrukce chodníku súpravou a alespoň 1,5m s případným zúžením na výjimku,výstavba nového chodníku s úpravou na alespoň 1,5m s případným zúžením na výjimku"</formula1>
        </mc:Fallback>
      </mc:AlternateContent>
    </dataValidation>
    <dataValidation type="list" allowBlank="1" showInputMessage="1" showErrorMessage="1" sqref="O6:V6" xr:uid="{00000000-0002-0000-0000-000002000000}">
      <formula1>"vyberte ze seznamu,investiční (výstavba nebo rekonstrukce),neinvestiční (oprava)"</formula1>
    </dataValidation>
    <dataValidation type="list" allowBlank="1" showInputMessage="1" showErrorMessage="1" sqref="O27:V27" xr:uid="{00000000-0002-0000-0000-000003000000}">
      <formula1>"vyberte ze seznamu,rovinatý,pahorkovitý,hornatý"</formula1>
    </dataValidation>
    <dataValidation type="list" allowBlank="1" showInputMessage="1" showErrorMessage="1" sqref="O7:V7" xr:uid="{00000000-0002-0000-0000-000004000000}">
      <formula1>"vyberte ze seznamu,místní komunikace IV.třídy,veřejná účelová komunikace,ostatní"</formula1>
    </dataValidation>
    <dataValidation type="list" allowBlank="1" showInputMessage="1" showErrorMessage="1" sqref="O24:V24" xr:uid="{00000000-0002-0000-0000-000005000000}">
      <mc:AlternateContent xmlns:x12ac="http://schemas.microsoft.com/office/spreadsheetml/2011/1/ac" xmlns:mc="http://schemas.openxmlformats.org/markup-compatibility/2006">
        <mc:Choice Requires="x12ac">
          <x12ac:list>vyberte ze seznamu,C8,C9,C10,C8 a C9,C8 a C10,C9 a C10,"C8, C9 a C10"</x12ac:list>
        </mc:Choice>
        <mc:Fallback>
          <formula1>"vyberte ze seznamu,C8,C9,C10,C8 a C9,C8 a C10,C9 a C10,C8, C9 a C10"</formula1>
        </mc:Fallback>
      </mc:AlternateContent>
    </dataValidation>
    <dataValidation type="list" allowBlank="1" showInputMessage="1" showErrorMessage="1" sqref="P25:V25 O25" xr:uid="{00000000-0002-0000-0000-000006000000}">
      <formula1>"vyberte ze seznamu,Extravilán,Intravilán - zastavěná část území,Intravilán - nezastavěná část území"</formula1>
    </dataValidation>
    <dataValidation type="list" allowBlank="1" showInputMessage="1" showErrorMessage="1" sqref="O28:V28" xr:uid="{00000000-0002-0000-0000-000007000000}">
      <formula1>"vyberte ze seznamu,asfalt,asfaltobeton,beton,dlažba,kamenivo,štěrk,jiný"</formula1>
    </dataValidation>
    <dataValidation showDropDown="1" showInputMessage="1" showErrorMessage="1" sqref="G38:N38" xr:uid="{00000000-0002-0000-0000-000008000000}"/>
    <dataValidation type="list" allowBlank="1" showInputMessage="1" showErrorMessage="1" sqref="O20:V23" xr:uid="{00000000-0002-0000-0000-000009000000}">
      <formula1>"vyberte ze seznamu,ANO,NE,částečně"</formula1>
    </dataValidation>
    <dataValidation type="list" allowBlank="1" showInputMessage="1" showErrorMessage="1" sqref="O8:V8" xr:uid="{00000000-0002-0000-0000-00000A000000}">
      <formula1>"vyberte ze seznamu,místní komunikace IV.třídy,veřejná účelová komunikace"</formula1>
    </dataValidation>
    <dataValidation type="list" allowBlank="1" showInputMessage="1" showErrorMessage="1" promptTitle="počet obyvatel" sqref="N34:N36" xr:uid="{00000000-0002-0000-0000-00000B000000}">
      <formula1>"počet obyvatel,do 1000,1001-2000,2001-5000,nad 5000"</formula1>
    </dataValidation>
    <dataValidation type="list" allowBlank="1" showInputMessage="1" showErrorMessage="1" sqref="N34:N36" xr:uid="{00000000-0002-0000-0000-00000C000000}">
      <formula1>"počet obyvatel,do 1000,1001-2000,2001-5000,nad 5000"</formula1>
    </dataValidation>
    <dataValidation type="list" allowBlank="1" showInputMessage="1" showErrorMessage="1" sqref="G30:N30" xr:uid="{00000000-0002-0000-0000-00000D000000}">
      <formula1>$AA$159:$AA$169</formula1>
    </dataValidation>
    <dataValidation type="list" allowBlank="1" showInputMessage="1" showErrorMessage="1" sqref="G31:N31" xr:uid="{00000000-0002-0000-0000-00000E000000}">
      <formula1>$AA$172:$AA$176</formula1>
    </dataValidation>
    <dataValidation type="list" allowBlank="1" showInputMessage="1" showErrorMessage="1" sqref="G33:N33" xr:uid="{00000000-0002-0000-0000-00000F000000}">
      <formula1>$AA$188:$AA$192</formula1>
    </dataValidation>
    <dataValidation type="list" allowBlank="1" showInputMessage="1" showErrorMessage="1" sqref="G43:N43" xr:uid="{00000000-0002-0000-0000-000010000000}">
      <formula1>$AA$217:$AA$221</formula1>
    </dataValidation>
    <dataValidation type="list" allowBlank="1" showInputMessage="1" showErrorMessage="1" sqref="G32:N32" xr:uid="{00000000-0002-0000-0000-000011000000}">
      <formula1>$AA$178:$AA$184</formula1>
    </dataValidation>
    <dataValidation type="list" allowBlank="1" showInputMessage="1" showErrorMessage="1" sqref="G44:N44" xr:uid="{00000000-0002-0000-0000-000012000000}">
      <formula1>$AA$223:$AA$227</formula1>
    </dataValidation>
    <dataValidation type="list" allowBlank="1" showInputMessage="1" showErrorMessage="1" sqref="AA31 AA26:AA30" xr:uid="{00000000-0002-0000-0000-000013000000}">
      <formula1>$AA$26:$AA$30</formula1>
    </dataValidation>
    <dataValidation type="list" allowBlank="1" showInputMessage="1" showErrorMessage="1" sqref="O26" xr:uid="{00000000-0002-0000-0000-000014000000}">
      <formula1>$AA$25:$AA$30</formula1>
    </dataValidation>
  </dataValidations>
  <pageMargins left="0.78740157480314965" right="0.62992125984251968" top="0.59055118110236227" bottom="1.1023622047244095" header="0.43307086614173229" footer="0.31496062992125984"/>
  <pageSetup paperSize="9" scale="48" fitToHeight="3" orientation="portrait" cellComments="asDisplayed" r:id="rId1"/>
  <headerFooter alignWithMargins="0"/>
  <ignoredErrors>
    <ignoredError sqref="O4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1" sqref="D11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57</vt:i4>
      </vt:variant>
    </vt:vector>
  </HeadingPairs>
  <TitlesOfParts>
    <vt:vector size="59" baseType="lpstr">
      <vt:lpstr>final</vt:lpstr>
      <vt:lpstr>List1</vt:lpstr>
      <vt:lpstr>akce_delka</vt:lpstr>
      <vt:lpstr>akce_dopravni_znaceni</vt:lpstr>
      <vt:lpstr>akce_fin_narocnost_m_2</vt:lpstr>
      <vt:lpstr>akce_intenzita_dopravy</vt:lpstr>
      <vt:lpstr>akce_naklady_celkove</vt:lpstr>
      <vt:lpstr>akce_naklady_uznatelne</vt:lpstr>
      <vt:lpstr>akce_nazev</vt:lpstr>
      <vt:lpstr>akce_obvod_drahy</vt:lpstr>
      <vt:lpstr>akce_orientace</vt:lpstr>
      <vt:lpstr>akce_plocha</vt:lpstr>
      <vt:lpstr>akce_pocet_cyklistu</vt:lpstr>
      <vt:lpstr>akce_pocet_chodcu</vt:lpstr>
      <vt:lpstr>akce_povrch</vt:lpstr>
      <vt:lpstr>akce_prispevek</vt:lpstr>
      <vt:lpstr>akce_silnice_I_II_III_tr</vt:lpstr>
      <vt:lpstr>akce_sirka_max</vt:lpstr>
      <vt:lpstr>akce_sirka_min</vt:lpstr>
      <vt:lpstr>akce_typ_50_60</vt:lpstr>
      <vt:lpstr>akce_typ_komunikace_po</vt:lpstr>
      <vt:lpstr>akce_typ_komunikace_pred</vt:lpstr>
      <vt:lpstr>akce_umisteni</vt:lpstr>
      <vt:lpstr>akce_uzemi_charakter</vt:lpstr>
      <vt:lpstr>akce_vodni_tok</vt:lpstr>
      <vt:lpstr>akce_zaplavova_zona</vt:lpstr>
      <vt:lpstr>hodnoceni_audit</vt:lpstr>
      <vt:lpstr>hodnoceni_body_audit</vt:lpstr>
      <vt:lpstr>hodnoceni_body_celkem</vt:lpstr>
      <vt:lpstr>hodnoceni_body_delka</vt:lpstr>
      <vt:lpstr>hodnoceni_body_generel</vt:lpstr>
      <vt:lpstr>hodnoceni_body_intenzita</vt:lpstr>
      <vt:lpstr>hodnoceni_body_intenzita_cyklo</vt:lpstr>
      <vt:lpstr>hodnoceni_body_navaznost_konec</vt:lpstr>
      <vt:lpstr>hodnoceni_body_navaznost_zacatek</vt:lpstr>
      <vt:lpstr>hodnoceni_body_nehodovost</vt:lpstr>
      <vt:lpstr>hodnoceni_body_normativ</vt:lpstr>
      <vt:lpstr>hodnoceni_body_obcanka</vt:lpstr>
      <vt:lpstr>hodnoceni_body_propojeni_obci</vt:lpstr>
      <vt:lpstr>hodnoceni_body_strategie</vt:lpstr>
      <vt:lpstr>hodnoceni_body_zamtel</vt:lpstr>
      <vt:lpstr>hodnoceni_body_zastavka</vt:lpstr>
      <vt:lpstr>hodnoceni_delka</vt:lpstr>
      <vt:lpstr>hodnoceni_generel</vt:lpstr>
      <vt:lpstr>hodnoceni_intenzita</vt:lpstr>
      <vt:lpstr>hodnoceni_intenzita_cyklo</vt:lpstr>
      <vt:lpstr>hodnoceni_navaznost_konec</vt:lpstr>
      <vt:lpstr>hodnoceni_navaznost_zacatek</vt:lpstr>
      <vt:lpstr>hodnoceni_nehodovost</vt:lpstr>
      <vt:lpstr>hodnoceni_normativ</vt:lpstr>
      <vt:lpstr>hodnoceni_obcanka</vt:lpstr>
      <vt:lpstr>hodnoceni_pocet_obyvatel_obcanka</vt:lpstr>
      <vt:lpstr>hodnoceni_pocet_obyvatel_zamtel</vt:lpstr>
      <vt:lpstr>hodnoceni_pocet_obyvatel_zastavka</vt:lpstr>
      <vt:lpstr>hodnoceni_propojeni_obci</vt:lpstr>
      <vt:lpstr>hodnoceni_strategie</vt:lpstr>
      <vt:lpstr>hodnoceni_zamtel</vt:lpstr>
      <vt:lpstr>hodnoceni_zastavka</vt:lpstr>
      <vt:lpstr>final!Oblast_tisku</vt:lpstr>
    </vt:vector>
  </TitlesOfParts>
  <Company>Státní fond dopravní infrastruktury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SFDI</dc:creator>
  <dc:description>Formular VERZE:2</dc:description>
  <cp:lastModifiedBy>Eyblová Dita Ing.</cp:lastModifiedBy>
  <cp:lastPrinted>2018-06-18T12:24:36Z</cp:lastPrinted>
  <dcterms:created xsi:type="dcterms:W3CDTF">2003-09-08T12:27:05Z</dcterms:created>
  <dcterms:modified xsi:type="dcterms:W3CDTF">2025-10-15T08:21:46Z</dcterms:modified>
</cp:coreProperties>
</file>